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phan.feugas\Documents\FEUGAS\000_LIGUE IDF - ACFT\0_PROJET CLUB_MON CLUB DEMAIN\6_Mon Club demain_Exemples Projets\"/>
    </mc:Choice>
  </mc:AlternateContent>
  <xr:revisionPtr revIDLastSave="0" documentId="13_ncr:1_{3EF72622-9B65-488E-80A2-A0B0E7795C88}" xr6:coauthVersionLast="36" xr6:coauthVersionMax="36" xr10:uidLastSave="{00000000-0000-0000-0000-000000000000}"/>
  <bookViews>
    <workbookView xWindow="-110" yWindow="-110" windowWidth="23260" windowHeight="13900" tabRatio="806" xr2:uid="{21222CD9-86E4-4E84-A74F-14730E5ECCE6}"/>
  </bookViews>
  <sheets>
    <sheet name="Explications" sheetId="1" r:id="rId1"/>
    <sheet name="Int 1. ADN" sheetId="2" r:id="rId2"/>
    <sheet name="Int 2. EQUIPES" sheetId="17" r:id="rId3"/>
    <sheet name="Int 3. EQUIPEMENTS" sheetId="19" r:id="rId4"/>
    <sheet name="Int 4. LICENCIES" sheetId="5" r:id="rId5"/>
    <sheet name="Int 5. ACTIVITES" sheetId="6" r:id="rId6"/>
    <sheet name="Int 6. COLLECTIVITE" sheetId="7" r:id="rId7"/>
    <sheet name="Int 7. PARTENAIRES" sheetId="8" r:id="rId8"/>
    <sheet name="Int 8. FINANCES" sheetId="9" r:id="rId9"/>
    <sheet name="Int 9. SYNTHESE" sheetId="10" r:id="rId10"/>
    <sheet name="Ext 1. POL. COLLECTIVITE" sheetId="21" r:id="rId11"/>
    <sheet name="Ext 2. DEMANDE" sheetId="20" r:id="rId12"/>
    <sheet name="Ext 3. CONCURRENCE" sheetId="22" r:id="rId13"/>
    <sheet name="Ext 4. INCLUSION" sheetId="23" r:id="rId14"/>
    <sheet name="Ext 5. PARTENAIRES" sheetId="24" r:id="rId15"/>
    <sheet name="Ext 6. SYNTHESE" sheetId="25" r:id="rId16"/>
    <sheet name="SYNTHESE FFOM" sheetId="16" r:id="rId17"/>
  </sheets>
  <definedNames>
    <definedName name="_xlnm.Print_Area" localSheetId="16">'SYNTHESE FFOM'!$A$1:$K$30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6" l="1"/>
  <c r="E4" i="2"/>
  <c r="I10" i="6"/>
  <c r="Y12" i="20" l="1"/>
  <c r="AA12" i="20" s="1"/>
  <c r="E10" i="7"/>
  <c r="G10" i="7"/>
  <c r="I10" i="7"/>
  <c r="K10" i="7"/>
  <c r="M10" i="7"/>
  <c r="O10" i="7"/>
  <c r="Q10" i="7"/>
  <c r="S10" i="7"/>
  <c r="U10" i="7"/>
  <c r="W10" i="7"/>
  <c r="E10" i="2"/>
  <c r="G10" i="2"/>
  <c r="I10" i="2"/>
  <c r="K10" i="2"/>
  <c r="M10" i="2"/>
  <c r="O10" i="2"/>
  <c r="Q10" i="2"/>
  <c r="S10" i="2"/>
  <c r="U10" i="2"/>
  <c r="W10" i="2"/>
  <c r="W10" i="24" l="1"/>
  <c r="U10" i="24"/>
  <c r="S10" i="24"/>
  <c r="Q10" i="24"/>
  <c r="O10" i="24"/>
  <c r="M10" i="24"/>
  <c r="K10" i="24"/>
  <c r="I10" i="24"/>
  <c r="G10" i="24"/>
  <c r="E10" i="24"/>
  <c r="W9" i="24"/>
  <c r="U9" i="24"/>
  <c r="S9" i="24"/>
  <c r="Q9" i="24"/>
  <c r="O9" i="24"/>
  <c r="M9" i="24"/>
  <c r="K9" i="24"/>
  <c r="I9" i="24"/>
  <c r="G9" i="24"/>
  <c r="E9" i="24"/>
  <c r="W10" i="23"/>
  <c r="U10" i="23"/>
  <c r="S10" i="23"/>
  <c r="Q10" i="23"/>
  <c r="O10" i="23"/>
  <c r="M10" i="23"/>
  <c r="K10" i="23"/>
  <c r="I10" i="23"/>
  <c r="G10" i="23"/>
  <c r="E10" i="23"/>
  <c r="W9" i="23"/>
  <c r="U9" i="23"/>
  <c r="S9" i="23"/>
  <c r="Q9" i="23"/>
  <c r="O9" i="23"/>
  <c r="M9" i="23"/>
  <c r="K9" i="23"/>
  <c r="I9" i="23"/>
  <c r="G9" i="23"/>
  <c r="E9" i="23"/>
  <c r="W10" i="22"/>
  <c r="U10" i="22"/>
  <c r="S10" i="22"/>
  <c r="Q10" i="22"/>
  <c r="O10" i="22"/>
  <c r="M10" i="22"/>
  <c r="K10" i="22"/>
  <c r="I10" i="22"/>
  <c r="G10" i="22"/>
  <c r="E10" i="22"/>
  <c r="W9" i="22"/>
  <c r="U9" i="22"/>
  <c r="S9" i="22"/>
  <c r="Q9" i="22"/>
  <c r="O9" i="22"/>
  <c r="M9" i="22"/>
  <c r="K9" i="22"/>
  <c r="I9" i="22"/>
  <c r="G9" i="22"/>
  <c r="E9" i="22"/>
  <c r="W10" i="20"/>
  <c r="U10" i="20"/>
  <c r="S10" i="20"/>
  <c r="Q10" i="20"/>
  <c r="O10" i="20"/>
  <c r="M10" i="20"/>
  <c r="K10" i="20"/>
  <c r="I10" i="20"/>
  <c r="G10" i="20"/>
  <c r="E10" i="20"/>
  <c r="W9" i="20"/>
  <c r="U9" i="20"/>
  <c r="S9" i="20"/>
  <c r="Q9" i="20"/>
  <c r="O9" i="20"/>
  <c r="M9" i="20"/>
  <c r="K9" i="20"/>
  <c r="I9" i="20"/>
  <c r="G9" i="20"/>
  <c r="E9" i="20"/>
  <c r="W10" i="21"/>
  <c r="U10" i="21"/>
  <c r="S10" i="21"/>
  <c r="Q10" i="21"/>
  <c r="O10" i="21"/>
  <c r="M10" i="21"/>
  <c r="K10" i="21"/>
  <c r="I10" i="21"/>
  <c r="G10" i="21"/>
  <c r="E10" i="21"/>
  <c r="W9" i="21"/>
  <c r="U9" i="21"/>
  <c r="S9" i="21"/>
  <c r="Q9" i="21"/>
  <c r="O9" i="21"/>
  <c r="M9" i="21"/>
  <c r="K9" i="21"/>
  <c r="I9" i="21"/>
  <c r="G9" i="21"/>
  <c r="E9" i="21"/>
  <c r="W10" i="9"/>
  <c r="U10" i="9"/>
  <c r="S10" i="9"/>
  <c r="Q10" i="9"/>
  <c r="O10" i="9"/>
  <c r="M10" i="9"/>
  <c r="K10" i="9"/>
  <c r="I10" i="9"/>
  <c r="G10" i="9"/>
  <c r="E10" i="9"/>
  <c r="W9" i="9"/>
  <c r="U9" i="9"/>
  <c r="S9" i="9"/>
  <c r="Q9" i="9"/>
  <c r="O9" i="9"/>
  <c r="M9" i="9"/>
  <c r="K9" i="9"/>
  <c r="I9" i="9"/>
  <c r="G9" i="9"/>
  <c r="E9" i="9"/>
  <c r="W10" i="8"/>
  <c r="U10" i="8"/>
  <c r="S10" i="8"/>
  <c r="Q10" i="8"/>
  <c r="O10" i="8"/>
  <c r="M10" i="8"/>
  <c r="K10" i="8"/>
  <c r="I10" i="8"/>
  <c r="G10" i="8"/>
  <c r="E10" i="8"/>
  <c r="W9" i="8"/>
  <c r="U9" i="8"/>
  <c r="S9" i="8"/>
  <c r="Q9" i="8"/>
  <c r="O9" i="8"/>
  <c r="M9" i="8"/>
  <c r="K9" i="8"/>
  <c r="I9" i="8"/>
  <c r="G9" i="8"/>
  <c r="E9" i="8"/>
  <c r="W9" i="7"/>
  <c r="U9" i="7"/>
  <c r="S9" i="7"/>
  <c r="Q9" i="7"/>
  <c r="O9" i="7"/>
  <c r="M9" i="7"/>
  <c r="K9" i="7"/>
  <c r="I9" i="7"/>
  <c r="G9" i="7"/>
  <c r="E9" i="7"/>
  <c r="W10" i="6"/>
  <c r="U10" i="6"/>
  <c r="S10" i="6"/>
  <c r="Q10" i="6"/>
  <c r="O10" i="6"/>
  <c r="M10" i="6"/>
  <c r="K10" i="6"/>
  <c r="G10" i="6"/>
  <c r="E10" i="6"/>
  <c r="W9" i="6"/>
  <c r="U9" i="6"/>
  <c r="S9" i="6"/>
  <c r="Q9" i="6"/>
  <c r="O9" i="6"/>
  <c r="M9" i="6"/>
  <c r="K9" i="6"/>
  <c r="I9" i="6"/>
  <c r="G9" i="6"/>
  <c r="E9" i="6"/>
  <c r="W10" i="5"/>
  <c r="U10" i="5"/>
  <c r="S10" i="5"/>
  <c r="Q10" i="5"/>
  <c r="O10" i="5"/>
  <c r="M10" i="5"/>
  <c r="K10" i="5"/>
  <c r="I10" i="5"/>
  <c r="G10" i="5"/>
  <c r="E10" i="5"/>
  <c r="W9" i="5"/>
  <c r="U9" i="5"/>
  <c r="S9" i="5"/>
  <c r="Q9" i="5"/>
  <c r="O9" i="5"/>
  <c r="M9" i="5"/>
  <c r="K9" i="5"/>
  <c r="I9" i="5"/>
  <c r="G9" i="5"/>
  <c r="E9" i="5"/>
  <c r="W10" i="19"/>
  <c r="U10" i="19"/>
  <c r="S10" i="19"/>
  <c r="Q10" i="19"/>
  <c r="O10" i="19"/>
  <c r="M10" i="19"/>
  <c r="K10" i="19"/>
  <c r="I10" i="19"/>
  <c r="G10" i="19"/>
  <c r="E10" i="19"/>
  <c r="W9" i="19"/>
  <c r="U9" i="19"/>
  <c r="S9" i="19"/>
  <c r="Q9" i="19"/>
  <c r="O9" i="19"/>
  <c r="M9" i="19"/>
  <c r="K9" i="19"/>
  <c r="I9" i="19"/>
  <c r="G9" i="19"/>
  <c r="E9" i="19"/>
  <c r="W10" i="17"/>
  <c r="U10" i="17"/>
  <c r="S10" i="17"/>
  <c r="Q10" i="17"/>
  <c r="O10" i="17"/>
  <c r="M10" i="17"/>
  <c r="K10" i="17"/>
  <c r="I10" i="17"/>
  <c r="G10" i="17"/>
  <c r="E10" i="17"/>
  <c r="W9" i="17"/>
  <c r="U9" i="17"/>
  <c r="S9" i="17"/>
  <c r="Q9" i="17"/>
  <c r="O9" i="17"/>
  <c r="M9" i="17"/>
  <c r="K9" i="17"/>
  <c r="I9" i="17"/>
  <c r="G9" i="17"/>
  <c r="E9" i="17"/>
  <c r="W9" i="2"/>
  <c r="U9" i="2"/>
  <c r="S9" i="2"/>
  <c r="Q9" i="2"/>
  <c r="O9" i="2"/>
  <c r="M9" i="2"/>
  <c r="K9" i="2"/>
  <c r="I9" i="2"/>
  <c r="G9" i="2"/>
  <c r="E9" i="2"/>
  <c r="Y19" i="23" l="1"/>
  <c r="Y18" i="23" l="1"/>
  <c r="W21" i="24" l="1"/>
  <c r="W22" i="24" s="1"/>
  <c r="U21" i="24"/>
  <c r="S21" i="24"/>
  <c r="S22" i="24" s="1"/>
  <c r="Q21" i="24"/>
  <c r="Q22" i="24" s="1"/>
  <c r="O21" i="24"/>
  <c r="O22" i="24" s="1"/>
  <c r="M21" i="24"/>
  <c r="M22" i="24" s="1"/>
  <c r="K21" i="24"/>
  <c r="K22" i="24" s="1"/>
  <c r="I21" i="24"/>
  <c r="I22" i="24" s="1"/>
  <c r="G21" i="24"/>
  <c r="G22" i="24" s="1"/>
  <c r="E21" i="24"/>
  <c r="E22" i="24" s="1"/>
  <c r="U22" i="24"/>
  <c r="Y20" i="24"/>
  <c r="AA20" i="24" s="1"/>
  <c r="Y19" i="24"/>
  <c r="AA19" i="24" s="1"/>
  <c r="Y18" i="24"/>
  <c r="AA18" i="24" s="1"/>
  <c r="Y17" i="24"/>
  <c r="AA17" i="24" s="1"/>
  <c r="Y16" i="24"/>
  <c r="AA16" i="24" s="1"/>
  <c r="Y15" i="24"/>
  <c r="AA15" i="24" s="1"/>
  <c r="Y14" i="24"/>
  <c r="AA14" i="24" s="1"/>
  <c r="Y13" i="24"/>
  <c r="AA13" i="24" s="1"/>
  <c r="Y12" i="24"/>
  <c r="AA12" i="24" s="1"/>
  <c r="W22" i="23"/>
  <c r="W23" i="23" s="1"/>
  <c r="U22" i="23"/>
  <c r="U23" i="23" s="1"/>
  <c r="S22" i="23"/>
  <c r="S23" i="23" s="1"/>
  <c r="Q22" i="23"/>
  <c r="Q23" i="23" s="1"/>
  <c r="O22" i="23"/>
  <c r="O23" i="23" s="1"/>
  <c r="M22" i="23"/>
  <c r="M23" i="23" s="1"/>
  <c r="K22" i="23"/>
  <c r="K23" i="23" s="1"/>
  <c r="I22" i="23"/>
  <c r="I23" i="23" s="1"/>
  <c r="G22" i="23"/>
  <c r="G23" i="23" s="1"/>
  <c r="E22" i="23"/>
  <c r="E23" i="23" s="1"/>
  <c r="Y21" i="23"/>
  <c r="AA21" i="23" s="1"/>
  <c r="Y20" i="23"/>
  <c r="AA20" i="23" s="1"/>
  <c r="AA19" i="23"/>
  <c r="AA18" i="23"/>
  <c r="Y17" i="23"/>
  <c r="AA17" i="23" s="1"/>
  <c r="Y16" i="23"/>
  <c r="AA16" i="23" s="1"/>
  <c r="Y15" i="23"/>
  <c r="AA15" i="23" s="1"/>
  <c r="Y14" i="23"/>
  <c r="AA14" i="23" s="1"/>
  <c r="Y13" i="23"/>
  <c r="AA13" i="23" s="1"/>
  <c r="Y12" i="23"/>
  <c r="AA12" i="23" s="1"/>
  <c r="W18" i="22"/>
  <c r="W19" i="22" s="1"/>
  <c r="U18" i="22"/>
  <c r="U19" i="22" s="1"/>
  <c r="S18" i="22"/>
  <c r="S19" i="22" s="1"/>
  <c r="Q18" i="22"/>
  <c r="Q19" i="22" s="1"/>
  <c r="O18" i="22"/>
  <c r="O19" i="22" s="1"/>
  <c r="M18" i="22"/>
  <c r="M19" i="22" s="1"/>
  <c r="K18" i="22"/>
  <c r="K19" i="22" s="1"/>
  <c r="I18" i="22"/>
  <c r="I19" i="22" s="1"/>
  <c r="G18" i="22"/>
  <c r="G19" i="22" s="1"/>
  <c r="E18" i="22"/>
  <c r="E19" i="22" s="1"/>
  <c r="Y17" i="22"/>
  <c r="AA17" i="22" s="1"/>
  <c r="Y16" i="22"/>
  <c r="AA16" i="22" s="1"/>
  <c r="Y15" i="22"/>
  <c r="AA15" i="22" s="1"/>
  <c r="Y14" i="22"/>
  <c r="AA14" i="22" s="1"/>
  <c r="Y13" i="22"/>
  <c r="AA13" i="22" s="1"/>
  <c r="Y12" i="22"/>
  <c r="AA12" i="22" s="1"/>
  <c r="W17" i="20"/>
  <c r="W18" i="20" s="1"/>
  <c r="U17" i="20"/>
  <c r="U18" i="20" s="1"/>
  <c r="S17" i="20"/>
  <c r="S18" i="20" s="1"/>
  <c r="Q17" i="20"/>
  <c r="Q18" i="20" s="1"/>
  <c r="O17" i="20"/>
  <c r="O18" i="20" s="1"/>
  <c r="M17" i="20"/>
  <c r="M18" i="20" s="1"/>
  <c r="K17" i="20"/>
  <c r="K18" i="20" s="1"/>
  <c r="I17" i="20"/>
  <c r="I18" i="20" s="1"/>
  <c r="G17" i="20"/>
  <c r="G18" i="20" s="1"/>
  <c r="E17" i="20"/>
  <c r="E18" i="20" s="1"/>
  <c r="Y16" i="20"/>
  <c r="AA16" i="20" s="1"/>
  <c r="Y15" i="20"/>
  <c r="AA15" i="20" s="1"/>
  <c r="Y14" i="20"/>
  <c r="AA14" i="20" s="1"/>
  <c r="Y13" i="20"/>
  <c r="AA13" i="20" s="1"/>
  <c r="W20" i="21"/>
  <c r="W21" i="21" s="1"/>
  <c r="U20" i="21"/>
  <c r="U21" i="21" s="1"/>
  <c r="S20" i="21"/>
  <c r="Q20" i="21"/>
  <c r="Q21" i="21" s="1"/>
  <c r="O20" i="21"/>
  <c r="O21" i="21" s="1"/>
  <c r="M20" i="21"/>
  <c r="M21" i="21" s="1"/>
  <c r="K20" i="21"/>
  <c r="K21" i="21" s="1"/>
  <c r="I20" i="21"/>
  <c r="I21" i="21" s="1"/>
  <c r="G20" i="21"/>
  <c r="G21" i="21" s="1"/>
  <c r="E20" i="21"/>
  <c r="E21" i="21" s="1"/>
  <c r="S21" i="21"/>
  <c r="Y19" i="21"/>
  <c r="AA19" i="21" s="1"/>
  <c r="Y18" i="21"/>
  <c r="AA18" i="21" s="1"/>
  <c r="Y17" i="21"/>
  <c r="AA17" i="21" s="1"/>
  <c r="Y16" i="21"/>
  <c r="AA16" i="21" s="1"/>
  <c r="Y15" i="21"/>
  <c r="AA15" i="21" s="1"/>
  <c r="Y14" i="21"/>
  <c r="AA14" i="21" s="1"/>
  <c r="Y13" i="21"/>
  <c r="AA13" i="21" s="1"/>
  <c r="Y12" i="21"/>
  <c r="AA12" i="21" s="1"/>
  <c r="W21" i="9"/>
  <c r="W22" i="9" s="1"/>
  <c r="U21" i="9"/>
  <c r="U22" i="9" s="1"/>
  <c r="S21" i="9"/>
  <c r="S22" i="9" s="1"/>
  <c r="Q21" i="9"/>
  <c r="Q22" i="9" s="1"/>
  <c r="O21" i="9"/>
  <c r="O22" i="9" s="1"/>
  <c r="M21" i="9"/>
  <c r="M22" i="9" s="1"/>
  <c r="K21" i="9"/>
  <c r="K22" i="9" s="1"/>
  <c r="I21" i="9"/>
  <c r="I22" i="9" s="1"/>
  <c r="G21" i="9"/>
  <c r="G22" i="9" s="1"/>
  <c r="E21" i="9"/>
  <c r="E22" i="9" s="1"/>
  <c r="Y20" i="9"/>
  <c r="AA20" i="9" s="1"/>
  <c r="Y19" i="9"/>
  <c r="AA19" i="9" s="1"/>
  <c r="Y18" i="9"/>
  <c r="AA18" i="9" s="1"/>
  <c r="Y17" i="9"/>
  <c r="AA17" i="9" s="1"/>
  <c r="Y16" i="9"/>
  <c r="AA16" i="9" s="1"/>
  <c r="Y15" i="9"/>
  <c r="AA15" i="9" s="1"/>
  <c r="Y14" i="9"/>
  <c r="AA14" i="9" s="1"/>
  <c r="Y13" i="9"/>
  <c r="AA13" i="9" s="1"/>
  <c r="Y12" i="9"/>
  <c r="AA12" i="9" s="1"/>
  <c r="W18" i="8"/>
  <c r="W19" i="8" s="1"/>
  <c r="U18" i="8"/>
  <c r="S18" i="8"/>
  <c r="S19" i="8" s="1"/>
  <c r="Q18" i="8"/>
  <c r="Q19" i="8" s="1"/>
  <c r="O18" i="8"/>
  <c r="O19" i="8" s="1"/>
  <c r="M18" i="8"/>
  <c r="M19" i="8" s="1"/>
  <c r="K18" i="8"/>
  <c r="K19" i="8" s="1"/>
  <c r="I18" i="8"/>
  <c r="I19" i="8" s="1"/>
  <c r="G18" i="8"/>
  <c r="G19" i="8" s="1"/>
  <c r="E18" i="8"/>
  <c r="E19" i="8" s="1"/>
  <c r="U19" i="8"/>
  <c r="Y17" i="8"/>
  <c r="AA17" i="8" s="1"/>
  <c r="Y16" i="8"/>
  <c r="AA16" i="8" s="1"/>
  <c r="Y15" i="8"/>
  <c r="AA15" i="8" s="1"/>
  <c r="Y14" i="8"/>
  <c r="AA14" i="8" s="1"/>
  <c r="Y13" i="8"/>
  <c r="AA13" i="8" s="1"/>
  <c r="Y12" i="8"/>
  <c r="AA12" i="8" s="1"/>
  <c r="W24" i="7"/>
  <c r="W25" i="7" s="1"/>
  <c r="U24" i="7"/>
  <c r="U25" i="7" s="1"/>
  <c r="S24" i="7"/>
  <c r="S25" i="7" s="1"/>
  <c r="Q24" i="7"/>
  <c r="Q25" i="7" s="1"/>
  <c r="O24" i="7"/>
  <c r="O25" i="7" s="1"/>
  <c r="M24" i="7"/>
  <c r="M25" i="7" s="1"/>
  <c r="K24" i="7"/>
  <c r="K25" i="7" s="1"/>
  <c r="I24" i="7"/>
  <c r="I25" i="7" s="1"/>
  <c r="G24" i="7"/>
  <c r="G25" i="7" s="1"/>
  <c r="E24" i="7"/>
  <c r="E25" i="7" s="1"/>
  <c r="Y23" i="7"/>
  <c r="AA23" i="7" s="1"/>
  <c r="Y22" i="7"/>
  <c r="AA22" i="7" s="1"/>
  <c r="Y21" i="7"/>
  <c r="AA21" i="7" s="1"/>
  <c r="Y20" i="7"/>
  <c r="AA20" i="7" s="1"/>
  <c r="Y19" i="7"/>
  <c r="AA19" i="7" s="1"/>
  <c r="Y18" i="7"/>
  <c r="AA18" i="7" s="1"/>
  <c r="Y17" i="7"/>
  <c r="AA17" i="7" s="1"/>
  <c r="Y16" i="7"/>
  <c r="AA16" i="7" s="1"/>
  <c r="Y15" i="7"/>
  <c r="AA15" i="7" s="1"/>
  <c r="Y14" i="7"/>
  <c r="AA14" i="7" s="1"/>
  <c r="Y13" i="7"/>
  <c r="AA13" i="7" s="1"/>
  <c r="Y12" i="7"/>
  <c r="AA12" i="7" s="1"/>
  <c r="AA21" i="24" l="1"/>
  <c r="AA22" i="24" s="1"/>
  <c r="D20" i="25" s="1"/>
  <c r="AA22" i="23"/>
  <c r="AA23" i="23" s="1"/>
  <c r="D19" i="25" s="1"/>
  <c r="AA18" i="22"/>
  <c r="AA19" i="22" s="1"/>
  <c r="D18" i="25" s="1"/>
  <c r="AA17" i="20"/>
  <c r="AA18" i="20" s="1"/>
  <c r="D17" i="25" s="1"/>
  <c r="AA20" i="21"/>
  <c r="AA21" i="21" s="1"/>
  <c r="D16" i="25" s="1"/>
  <c r="AA21" i="9"/>
  <c r="AA22" i="9" s="1"/>
  <c r="D22" i="10" s="1"/>
  <c r="AA18" i="8"/>
  <c r="AA19" i="8" s="1"/>
  <c r="D21" i="10" s="1"/>
  <c r="AA24" i="7"/>
  <c r="AA25" i="7" s="1"/>
  <c r="D20" i="10" s="1"/>
  <c r="W25" i="6"/>
  <c r="W26" i="6" s="1"/>
  <c r="U25" i="6"/>
  <c r="U26" i="6" s="1"/>
  <c r="S25" i="6"/>
  <c r="S26" i="6" s="1"/>
  <c r="Q25" i="6"/>
  <c r="Q26" i="6" s="1"/>
  <c r="O25" i="6"/>
  <c r="O26" i="6" s="1"/>
  <c r="M25" i="6"/>
  <c r="M26" i="6" s="1"/>
  <c r="K25" i="6"/>
  <c r="K26" i="6" s="1"/>
  <c r="I25" i="6"/>
  <c r="I26" i="6" s="1"/>
  <c r="G25" i="6"/>
  <c r="G26" i="6" s="1"/>
  <c r="E25" i="6"/>
  <c r="E26" i="6" s="1"/>
  <c r="Y24" i="6"/>
  <c r="AA24" i="6" s="1"/>
  <c r="Y23" i="6"/>
  <c r="AA23" i="6" s="1"/>
  <c r="Y22" i="6"/>
  <c r="AA22" i="6" s="1"/>
  <c r="Y21" i="6"/>
  <c r="AA21" i="6" s="1"/>
  <c r="Y20" i="6"/>
  <c r="AA20" i="6" s="1"/>
  <c r="Y19" i="6"/>
  <c r="AA19" i="6" s="1"/>
  <c r="Y18" i="6"/>
  <c r="AA18" i="6" s="1"/>
  <c r="Y17" i="6"/>
  <c r="AA17" i="6" s="1"/>
  <c r="Y16" i="6"/>
  <c r="AA16" i="6" s="1"/>
  <c r="Y15" i="6"/>
  <c r="AA15" i="6" s="1"/>
  <c r="Y14" i="6"/>
  <c r="AA14" i="6" s="1"/>
  <c r="Y13" i="6"/>
  <c r="AA13" i="6" s="1"/>
  <c r="Y12" i="6"/>
  <c r="AA12" i="6" s="1"/>
  <c r="W20" i="5"/>
  <c r="W21" i="5" s="1"/>
  <c r="U20" i="5"/>
  <c r="U21" i="5" s="1"/>
  <c r="S20" i="5"/>
  <c r="S21" i="5" s="1"/>
  <c r="Q20" i="5"/>
  <c r="Q21" i="5" s="1"/>
  <c r="O20" i="5"/>
  <c r="O21" i="5" s="1"/>
  <c r="M20" i="5"/>
  <c r="M21" i="5" s="1"/>
  <c r="K20" i="5"/>
  <c r="K21" i="5" s="1"/>
  <c r="I20" i="5"/>
  <c r="I21" i="5" s="1"/>
  <c r="G20" i="5"/>
  <c r="G21" i="5" s="1"/>
  <c r="E20" i="5"/>
  <c r="E21" i="5" s="1"/>
  <c r="Y19" i="5"/>
  <c r="AA19" i="5" s="1"/>
  <c r="Y18" i="5"/>
  <c r="AA18" i="5" s="1"/>
  <c r="Y17" i="5"/>
  <c r="AA17" i="5" s="1"/>
  <c r="Y16" i="5"/>
  <c r="AA16" i="5" s="1"/>
  <c r="Y15" i="5"/>
  <c r="AA15" i="5" s="1"/>
  <c r="Y14" i="5"/>
  <c r="AA14" i="5" s="1"/>
  <c r="Y13" i="5"/>
  <c r="AA13" i="5" s="1"/>
  <c r="Y12" i="5"/>
  <c r="AA12" i="5" s="1"/>
  <c r="W21" i="19"/>
  <c r="W22" i="19" s="1"/>
  <c r="U21" i="19"/>
  <c r="U22" i="19" s="1"/>
  <c r="S21" i="19"/>
  <c r="S22" i="19" s="1"/>
  <c r="Q21" i="19"/>
  <c r="Q22" i="19" s="1"/>
  <c r="O21" i="19"/>
  <c r="O22" i="19" s="1"/>
  <c r="M21" i="19"/>
  <c r="M22" i="19" s="1"/>
  <c r="K21" i="19"/>
  <c r="K22" i="19" s="1"/>
  <c r="I21" i="19"/>
  <c r="I22" i="19" s="1"/>
  <c r="G21" i="19"/>
  <c r="G22" i="19" s="1"/>
  <c r="E21" i="19"/>
  <c r="E22" i="19" s="1"/>
  <c r="Y20" i="19"/>
  <c r="AA20" i="19" s="1"/>
  <c r="Y19" i="19"/>
  <c r="AA19" i="19" s="1"/>
  <c r="Y18" i="19"/>
  <c r="AA18" i="19" s="1"/>
  <c r="Y17" i="19"/>
  <c r="AA17" i="19" s="1"/>
  <c r="Y16" i="19"/>
  <c r="AA16" i="19" s="1"/>
  <c r="Y15" i="19"/>
  <c r="AA15" i="19" s="1"/>
  <c r="Y14" i="19"/>
  <c r="AA14" i="19" s="1"/>
  <c r="Y13" i="19"/>
  <c r="AA13" i="19" s="1"/>
  <c r="Y12" i="19"/>
  <c r="AA12" i="19" s="1"/>
  <c r="W27" i="17"/>
  <c r="W28" i="17" s="1"/>
  <c r="U27" i="17"/>
  <c r="U28" i="17" s="1"/>
  <c r="S27" i="17"/>
  <c r="S28" i="17" s="1"/>
  <c r="Q27" i="17"/>
  <c r="Q28" i="17" s="1"/>
  <c r="O27" i="17"/>
  <c r="O28" i="17" s="1"/>
  <c r="M27" i="17"/>
  <c r="M28" i="17" s="1"/>
  <c r="K27" i="17"/>
  <c r="K28" i="17" s="1"/>
  <c r="I27" i="17"/>
  <c r="I28" i="17" s="1"/>
  <c r="G27" i="17"/>
  <c r="G28" i="17" s="1"/>
  <c r="E27" i="17"/>
  <c r="E28" i="17" s="1"/>
  <c r="Y26" i="17"/>
  <c r="AA26" i="17" s="1"/>
  <c r="Y25" i="17"/>
  <c r="AA25" i="17" s="1"/>
  <c r="Y24" i="17"/>
  <c r="AA24" i="17" s="1"/>
  <c r="Y23" i="17"/>
  <c r="AA23" i="17" s="1"/>
  <c r="Y22" i="17"/>
  <c r="AA22" i="17" s="1"/>
  <c r="Y21" i="17"/>
  <c r="AA21" i="17" s="1"/>
  <c r="Y20" i="17"/>
  <c r="AA20" i="17" s="1"/>
  <c r="Y19" i="17"/>
  <c r="AA19" i="17" s="1"/>
  <c r="Y18" i="17"/>
  <c r="AA18" i="17" s="1"/>
  <c r="Y17" i="17"/>
  <c r="AA17" i="17" s="1"/>
  <c r="Y16" i="17"/>
  <c r="AA16" i="17" s="1"/>
  <c r="Y15" i="17"/>
  <c r="AA15" i="17" s="1"/>
  <c r="Y14" i="17"/>
  <c r="AA14" i="17" s="1"/>
  <c r="Y13" i="17"/>
  <c r="AA13" i="17" s="1"/>
  <c r="Y12" i="17"/>
  <c r="AA12" i="17" s="1"/>
  <c r="Y19" i="2"/>
  <c r="AA19" i="2" s="1"/>
  <c r="Y18" i="2"/>
  <c r="AA18" i="2" s="1"/>
  <c r="Y17" i="2"/>
  <c r="AA17" i="2" s="1"/>
  <c r="Y16" i="2"/>
  <c r="AA16" i="2" s="1"/>
  <c r="Y15" i="2"/>
  <c r="AA15" i="2" s="1"/>
  <c r="Y14" i="2"/>
  <c r="AA14" i="2" s="1"/>
  <c r="Y13" i="2"/>
  <c r="AA13" i="2" s="1"/>
  <c r="F17" i="25" l="1"/>
  <c r="F19" i="25"/>
  <c r="F16" i="25"/>
  <c r="F20" i="25"/>
  <c r="F18" i="25"/>
  <c r="AA27" i="17"/>
  <c r="AA28" i="17" s="1"/>
  <c r="D16" i="10" s="1"/>
  <c r="AA25" i="6"/>
  <c r="AA26" i="6" s="1"/>
  <c r="D19" i="10" s="1"/>
  <c r="AA20" i="5"/>
  <c r="AA21" i="5" s="1"/>
  <c r="D18" i="10" s="1"/>
  <c r="AA21" i="19"/>
  <c r="AA22" i="19" s="1"/>
  <c r="D17" i="10" s="1"/>
  <c r="Y12" i="2"/>
  <c r="AA12" i="2" s="1"/>
  <c r="E20" i="2"/>
  <c r="W20" i="2"/>
  <c r="W21" i="2" s="1"/>
  <c r="U20" i="2"/>
  <c r="U21" i="2" s="1"/>
  <c r="S20" i="2"/>
  <c r="S21" i="2" s="1"/>
  <c r="Q20" i="2"/>
  <c r="Q21" i="2" s="1"/>
  <c r="O20" i="2"/>
  <c r="O21" i="2" s="1"/>
  <c r="M20" i="2"/>
  <c r="M21" i="2" s="1"/>
  <c r="K20" i="2"/>
  <c r="K21" i="2" s="1"/>
  <c r="I20" i="2"/>
  <c r="I21" i="2" s="1"/>
  <c r="E21" i="2" l="1"/>
  <c r="G20" i="2"/>
  <c r="G21" i="2" s="1"/>
  <c r="I5" i="25" l="1"/>
  <c r="E4" i="24" l="1"/>
  <c r="E4" i="23"/>
  <c r="E4" i="22"/>
  <c r="E4" i="21"/>
  <c r="E4" i="20"/>
  <c r="I4" i="10" l="1"/>
  <c r="E4" i="9"/>
  <c r="E4" i="8"/>
  <c r="E4" i="7"/>
  <c r="E4" i="6"/>
  <c r="E4" i="5"/>
  <c r="E4" i="19"/>
  <c r="E4" i="17"/>
  <c r="Y20" i="25" l="1"/>
  <c r="J28" i="16" s="1"/>
  <c r="W17" i="25"/>
  <c r="H25" i="16" s="1"/>
  <c r="Y17" i="25"/>
  <c r="J25" i="16" s="1"/>
  <c r="W19" i="25"/>
  <c r="H27" i="16" s="1"/>
  <c r="Y19" i="25"/>
  <c r="J27" i="16" s="1"/>
  <c r="W16" i="25"/>
  <c r="H24" i="16" s="1"/>
  <c r="Y18" i="25"/>
  <c r="J26" i="16" s="1"/>
  <c r="W18" i="25"/>
  <c r="H26" i="16" s="1"/>
  <c r="Y16" i="25"/>
  <c r="J24" i="16" s="1"/>
  <c r="W20" i="25"/>
  <c r="H28" i="16" s="1"/>
  <c r="U18" i="25"/>
  <c r="F26" i="16" s="1"/>
  <c r="S17" i="25"/>
  <c r="D25" i="16" s="1"/>
  <c r="U17" i="25"/>
  <c r="F25" i="16" s="1"/>
  <c r="S16" i="25"/>
  <c r="D24" i="16" s="1"/>
  <c r="U16" i="25"/>
  <c r="F24" i="16" s="1"/>
  <c r="S19" i="25"/>
  <c r="D27" i="16" s="1"/>
  <c r="S18" i="25"/>
  <c r="D26" i="16" s="1"/>
  <c r="U20" i="25"/>
  <c r="F28" i="16" s="1"/>
  <c r="U19" i="25"/>
  <c r="F27" i="16" s="1"/>
  <c r="S20" i="25"/>
  <c r="D28" i="16" s="1"/>
  <c r="AA20" i="2" l="1"/>
  <c r="AA21" i="2" s="1"/>
  <c r="D15" i="10" s="1"/>
  <c r="F16" i="10" l="1"/>
  <c r="F17" i="10"/>
  <c r="F15" i="10"/>
  <c r="F22" i="10"/>
  <c r="F20" i="10"/>
  <c r="F18" i="10"/>
  <c r="F19" i="10"/>
  <c r="F21" i="10"/>
  <c r="W15" i="10" l="1"/>
  <c r="H16" i="16" s="1"/>
  <c r="S17" i="10"/>
  <c r="D18" i="16" s="1"/>
  <c r="S19" i="10"/>
  <c r="D20" i="16" s="1"/>
  <c r="S15" i="10"/>
  <c r="D16" i="16" s="1"/>
  <c r="Y20" i="10"/>
  <c r="J21" i="16" s="1"/>
  <c r="W19" i="10"/>
  <c r="H20" i="16" s="1"/>
  <c r="U15" i="10"/>
  <c r="F16" i="16" s="1"/>
  <c r="S18" i="10"/>
  <c r="D19" i="16" s="1"/>
  <c r="S20" i="10"/>
  <c r="D21" i="16" s="1"/>
  <c r="Y19" i="10"/>
  <c r="J20" i="16" s="1"/>
  <c r="Y16" i="10"/>
  <c r="J17" i="16" s="1"/>
  <c r="U19" i="10"/>
  <c r="F20" i="16" s="1"/>
  <c r="W20" i="10"/>
  <c r="H21" i="16" s="1"/>
  <c r="W18" i="10"/>
  <c r="H19" i="16" s="1"/>
  <c r="Y15" i="10"/>
  <c r="J16" i="16" s="1"/>
  <c r="Y18" i="10"/>
  <c r="J19" i="16" s="1"/>
  <c r="S16" i="10"/>
  <c r="D17" i="16" s="1"/>
  <c r="U20" i="10"/>
  <c r="F21" i="16" s="1"/>
  <c r="U17" i="10"/>
  <c r="F18" i="16" s="1"/>
  <c r="W17" i="10"/>
  <c r="H18" i="16" s="1"/>
  <c r="Y17" i="10"/>
  <c r="J18" i="16" s="1"/>
  <c r="U18" i="10"/>
  <c r="F19" i="16" s="1"/>
  <c r="W16" i="10"/>
  <c r="H17" i="16" s="1"/>
  <c r="U16" i="10"/>
  <c r="F17" i="16" s="1"/>
</calcChain>
</file>

<file path=xl/sharedStrings.xml><?xml version="1.0" encoding="utf-8"?>
<sst xmlns="http://schemas.openxmlformats.org/spreadsheetml/2006/main" count="376" uniqueCount="248">
  <si>
    <t>Ce guide vous fera gagner individuellement et collectivement un temps précieux.</t>
  </si>
  <si>
    <t>Dans ces 8 thématiques, pour chaque question posée,chacun des membres de l'équipe "Projet Club" donne 
une évaluation avec une note de 1 à 5 maximum.</t>
  </si>
  <si>
    <t>Int 1 : ADN CLUB</t>
  </si>
  <si>
    <t>Int 7 : AUTRES PARTENAIRES DU CLUB</t>
  </si>
  <si>
    <t>Int 8 : FINANCES</t>
  </si>
  <si>
    <t>Int 3 : ÉQUIPEMENTS</t>
  </si>
  <si>
    <t>Int 5 : ACTIVITÉS &amp; SERVICES</t>
  </si>
  <si>
    <t>Int 4 : LICENCIÉS (Évolution)</t>
  </si>
  <si>
    <t>Int 6 : VOTRE COLLECTIVITÉ</t>
  </si>
  <si>
    <t>Int 2 : ÉQUIPE DES DIRIGEANTS ET SALARIÉS</t>
  </si>
  <si>
    <t>Note</t>
  </si>
  <si>
    <t>Signification</t>
  </si>
  <si>
    <t>La mise en forme conditionnelle des cellules est automatique !</t>
  </si>
  <si>
    <t>Faiblesse - -</t>
  </si>
  <si>
    <t>Faiblesse</t>
  </si>
  <si>
    <t>Moyen</t>
  </si>
  <si>
    <t>Force</t>
  </si>
  <si>
    <t>Force + +</t>
  </si>
  <si>
    <t>Remarque 1 :</t>
  </si>
  <si>
    <t>Remarque 2 :</t>
  </si>
  <si>
    <t>Adaptez "l'évaluation" au contexte de votre club …</t>
  </si>
  <si>
    <r>
      <t>Int 9 : SYNTH</t>
    </r>
    <r>
      <rPr>
        <b/>
        <sz val="14"/>
        <color theme="3"/>
        <rFont val="Trebuchet MS"/>
        <family val="2"/>
      </rPr>
      <t>È</t>
    </r>
    <r>
      <rPr>
        <b/>
        <sz val="14"/>
        <color theme="3"/>
        <rFont val="Trebuchet MS"/>
        <family val="2"/>
        <scheme val="minor"/>
      </rPr>
      <t>SE ANALYSE INTERNE</t>
    </r>
  </si>
  <si>
    <t>Synthèse automatique avec graphique radar et matrice forces / faiblesses.</t>
  </si>
  <si>
    <t>6 onglets pour 
l'analyse externe</t>
  </si>
  <si>
    <t>9 onglets pour 
l'analyse interne</t>
  </si>
  <si>
    <t>Détectez les principales opportunités et menaces liées aux tendances de l'environnement, orientations de sa collectivité, 
évolutions de la demande locale, pression de la concurrence, politiques des partenaires … Les éléments qui sont externes au club.</t>
  </si>
  <si>
    <t>Faire ressortir les forces et les faiblesses du club sur ses ressources, capacités, compétences, activités …
Les éléments qui sont du ressort du club.</t>
  </si>
  <si>
    <t>Ext 1 : POLITIQUE DE SA COLLECTIVITE</t>
  </si>
  <si>
    <t>Ext 4 : INCLUSION (Ouverture tous publics)</t>
  </si>
  <si>
    <t>Ext 3 : CONCURRENCE (Evolution)</t>
  </si>
  <si>
    <t>Ext 2 : DEMANDE LOCALE (Evolution)</t>
  </si>
  <si>
    <t>Ext 5 : PARTENAIRES (Evolution politique)</t>
  </si>
  <si>
    <r>
      <t>Ext 6 : SYNTH</t>
    </r>
    <r>
      <rPr>
        <b/>
        <sz val="14"/>
        <color theme="3"/>
        <rFont val="Trebuchet MS"/>
        <family val="2"/>
      </rPr>
      <t>È</t>
    </r>
    <r>
      <rPr>
        <b/>
        <sz val="14"/>
        <color theme="3"/>
        <rFont val="Trebuchet MS"/>
        <family val="2"/>
        <scheme val="minor"/>
      </rPr>
      <t>SE ANALYSE EXTERNE</t>
    </r>
  </si>
  <si>
    <t>Menace très forte</t>
  </si>
  <si>
    <t>Menace</t>
  </si>
  <si>
    <t>Opportunité</t>
  </si>
  <si>
    <t>Opportunité + +</t>
  </si>
  <si>
    <t>5, 00</t>
  </si>
  <si>
    <t>Synthèse automatique matrice forces / faiblesses /opportunités / menaces</t>
  </si>
  <si>
    <r>
      <t>ONGLET SYNTH</t>
    </r>
    <r>
      <rPr>
        <b/>
        <sz val="14"/>
        <color theme="3"/>
        <rFont val="Trebuchet MS"/>
        <family val="2"/>
      </rPr>
      <t>È</t>
    </r>
    <r>
      <rPr>
        <b/>
        <sz val="14"/>
        <color theme="3"/>
        <rFont val="Trebuchet MS"/>
        <family val="2"/>
        <scheme val="minor"/>
      </rPr>
      <t>SE FFOM - SWOT</t>
    </r>
  </si>
  <si>
    <t>Fonction</t>
  </si>
  <si>
    <t>Total</t>
  </si>
  <si>
    <t>Moyenne</t>
  </si>
  <si>
    <t>Réponses : note 1 à 5 maximum</t>
  </si>
  <si>
    <r>
      <rPr>
        <b/>
        <sz val="18"/>
        <color theme="3"/>
        <rFont val="Calibri"/>
        <family val="2"/>
      </rPr>
      <t>É</t>
    </r>
    <r>
      <rPr>
        <b/>
        <sz val="18"/>
        <color theme="3"/>
        <rFont val="Trebuchet MS"/>
        <family val="2"/>
        <scheme val="minor"/>
      </rPr>
      <t>quipe projet club</t>
    </r>
  </si>
  <si>
    <t>Q°</t>
  </si>
  <si>
    <t>Int 1. ADN du club</t>
  </si>
  <si>
    <t>Selon NB</t>
  </si>
  <si>
    <t>Réponses</t>
  </si>
  <si>
    <r>
      <t xml:space="preserve">La ou les missions du club sont-elles claires pour toute l’équipe des dirigeants et salariés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</si>
  <si>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Les missions du club sont-elles partagées avec les adhérents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</si>
  <si>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Les objectifs clés à atteindre sont-ils clairs pour toute l’équipe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</si>
  <si>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Ces objectifs répondent-ils aux attentes de votre
collectivité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</si>
  <si>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Ces objectifs sont-ils connus par votre réseau, médias, partenaires, … ? 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</si>
  <si>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La réalisation de ces objectifs est-elle satisfaisante pour 
les deux années précédentes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</si>
  <si>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Les nouvelles activités (Padel, Beach Tennis, etc…) ou nouveaux services mis en place par votre club, au cours des quatre saisons écoulées, ont-ils renforcé son attractivité ? 
</t>
    </r>
    <r>
      <rPr>
        <sz val="11"/>
        <color theme="8"/>
        <rFont val="Trebuchet MS"/>
        <family val="2"/>
        <scheme val="minor"/>
      </rPr>
      <t>Trop peu ou peu (note 1 ou 2), moyennement (3), bien (4), très bien (5)</t>
    </r>
  </si>
  <si>
    <r>
      <t xml:space="preserve">Votre club est-il actif auprès de tous les habitants de votre collectivité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</si>
  <si>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t>TOTAL INDIVIDUEL</t>
  </si>
  <si>
    <t>QUESTIONS</t>
  </si>
  <si>
    <r>
      <t xml:space="preserve">Les missions et les objectifs des salariés sont-ils clairement définis (exemple : fiches de poste) ? </t>
    </r>
    <r>
      <rPr>
        <sz val="11"/>
        <color theme="8"/>
        <rFont val="Trebuchet MS"/>
        <family val="2"/>
        <scheme val="minor"/>
      </rPr>
      <t>Très insuffisant ou insuffisant (note 1 ou 2), moyennement (3), bien (4), très bien (5)</t>
    </r>
  </si>
  <si>
    <r>
      <t xml:space="preserve">Êtes-vous satisfait des entretiens professionnels réalisés tous les deux ans ? </t>
    </r>
    <r>
      <rPr>
        <sz val="11"/>
        <color theme="8"/>
        <rFont val="Trebuchet MS"/>
        <family val="2"/>
        <scheme val="minor"/>
      </rPr>
      <t>Pas ou très peu réalisé (note 1 ou 2), moyennement (3), bien (4), très bien (5)</t>
    </r>
  </si>
  <si>
    <r>
      <t xml:space="preserve">Êtes-vous satisfait des entretiens annuels d’appréciation ? 
</t>
    </r>
    <r>
      <rPr>
        <sz val="11"/>
        <color theme="8"/>
        <rFont val="Trebuchet MS"/>
        <family val="2"/>
        <scheme val="minor"/>
      </rPr>
      <t>Pas ou très peu réalisé (note 1 ou 2), moyennement (3), bien (4), très bien (5)</t>
    </r>
  </si>
  <si>
    <r>
      <t xml:space="preserve">Êtes-vous satisfait de la participation des salariés aux formations continues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</si>
  <si>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La politique de rémunération contribue-t-elle à la performance des salariés (salaires, primes, accord d’intéressement)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</si>
  <si>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t>Int 2. Équipes des dirigeants et salariés</t>
  </si>
  <si>
    <t>Int 3. Équipements</t>
  </si>
  <si>
    <r>
      <t xml:space="preserve">En général, vos travaux d’équipement sont-ils réalisés dans les délais prévus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</si>
  <si>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En général, vos besoins en équipements sont-ils programmés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</si>
  <si>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Selon-vous quel est le niveau de satisfaction des adhérents vis-à-vis des équipements ? </t>
    </r>
    <r>
      <rPr>
        <sz val="11"/>
        <color theme="8"/>
        <rFont val="Trebuchet MS"/>
        <family val="2"/>
        <scheme val="minor"/>
      </rPr>
      <t>Très faible ou faible (note 1 ou 2), moyen (3), bien (4), très bien (5)</t>
    </r>
  </si>
  <si>
    <r>
      <t xml:space="preserve">Êtes-vous satisfait du taux d’utilisation des équipements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</si>
  <si>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rPr>
        <sz val="11"/>
        <color theme="8"/>
        <rFont val="Trebuchet MS"/>
        <family val="2"/>
        <scheme val="minor"/>
      </rPr>
      <t>Uniquement si votre club est concerné.</t>
    </r>
    <r>
      <rPr>
        <sz val="11"/>
        <color theme="3"/>
        <rFont val="Trebuchet MS"/>
        <family val="2"/>
        <scheme val="minor"/>
      </rPr>
      <t xml:space="preserve"> Le club-house et les vestiaires sont-ils satisfaisants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</si>
  <si>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Le club est-il d’un accès facile ? </t>
    </r>
    <r>
      <rPr>
        <sz val="11"/>
        <color theme="8"/>
        <rFont val="Trebuchet MS"/>
        <family val="2"/>
        <scheme val="minor"/>
      </rPr>
      <t>Très difficile ou difficile (note 1 ou 2), moyennement (3), facile (4), très facile (5)</t>
    </r>
  </si>
  <si>
    <r>
      <t xml:space="preserve">Les équipements sont-ils bien entretenus ? </t>
    </r>
    <r>
      <rPr>
        <sz val="11"/>
        <color theme="8"/>
        <rFont val="Trebuchet MS"/>
        <family val="2"/>
        <scheme val="minor"/>
      </rPr>
      <t>Très mal ou mal (note 1 ou 2), moyennement (3), bien (4), très bien (5)</t>
    </r>
  </si>
  <si>
    <r>
      <t xml:space="preserve">Globalement les équipements sportifs sont-ils en nombre suffisant ? </t>
    </r>
    <r>
      <rPr>
        <sz val="11"/>
        <color theme="8"/>
        <rFont val="Trebuchet MS"/>
        <family val="2"/>
        <scheme val="minor"/>
      </rPr>
      <t>Très insuffisant ou insuffisant (note 1 ou 2), moyennement (3), bien (4), très bien (5)</t>
    </r>
    <r>
      <rPr>
        <sz val="11"/>
        <color theme="3"/>
        <rFont val="Trebuchet MS"/>
        <family val="2"/>
        <scheme val="minor"/>
      </rPr>
      <t xml:space="preserve">
Indicateurs/ratios via stats PowerBI</t>
    </r>
  </si>
  <si>
    <r>
      <t xml:space="preserve">Êtes-vous satisfait de la qualité de vos équipements sportifs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</si>
  <si>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t>Int 4. Licenciés</t>
  </si>
  <si>
    <r>
      <rPr>
        <sz val="11"/>
        <color theme="3"/>
        <rFont val="Trebuchet MS"/>
        <family val="2"/>
        <scheme val="minor"/>
      </rPr>
      <t>Êtes-vous satisfait de l’évolution des effectifs Adultes depuis 4 ans ?</t>
    </r>
    <r>
      <rPr>
        <sz val="11"/>
        <color theme="8"/>
        <rFont val="Trebuchet MS"/>
        <family val="2"/>
        <scheme val="minor"/>
      </rPr>
      <t xml:space="preserve"> Très peu ou peu (note 1 ou 2), moyennement (3), bien (4), très bien (5)</t>
    </r>
  </si>
  <si>
    <r>
      <t xml:space="preserve">Êtes-vous satisfait de l’évolution globale des effectifs pour les 4 saisons écoulées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</si>
  <si>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du taux de Renouvellement*  pour les 4 saisons écoulées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</si>
  <si>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du nombre de « Nouveaux » licenciés pour les 4 saisons écoulées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</si>
  <si>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des effectifs Jeunes depuis 4 ans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</si>
  <si>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du taux d’abandon des nouveaux Jeunes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</si>
  <si>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du taux d’abandon des nouveaux adultes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</si>
  <si>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du taux de pénétration pour les 4 saisons écoulées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</si>
  <si>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t>Int 5. Activités et services</t>
  </si>
  <si>
    <r>
      <t xml:space="preserve">Le club met-il en place des actions pour connaitre les attentes des adhérents ? </t>
    </r>
    <r>
      <rPr>
        <sz val="11"/>
        <color theme="8"/>
        <rFont val="Trebuchet MS"/>
        <family val="2"/>
        <scheme val="minor"/>
      </rPr>
      <t xml:space="preserve">Très peu ou peu (note 1 ou 2), moyen (3), bien (4), très bien (5) </t>
    </r>
  </si>
  <si>
    <r>
      <t xml:space="preserve">Quel est le niveau de satisfaction générale des adhérents (selon enquête ou d’après-vous) ? </t>
    </r>
    <r>
      <rPr>
        <sz val="11"/>
        <color theme="8"/>
        <rFont val="Trebuchet MS"/>
        <family val="2"/>
        <scheme val="minor"/>
      </rPr>
      <t xml:space="preserve">Très insuffisant ou insuffisant (note 1 ou 2), moyen (3), bien (4), très bien (5) </t>
    </r>
  </si>
  <si>
    <r>
      <t xml:space="preserve">Êtes-vous satisfait de la qualité de l’accueil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</si>
  <si>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l'école de tennis jeunes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</si>
  <si>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des cours adultes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</si>
  <si>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votre service « Réservation des
courts »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</si>
  <si>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votre service « Recherche de partenaires »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</si>
  <si>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la communication pour fidéliser les adhérents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</si>
  <si>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Êtes-vous satisfait de la communication pour recruter des nouveaux adhérents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</si>
  <si>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Les ressources humaines et financières dédiées à la communication vous paraissent-elles suffisantes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</si>
  <si>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rPr>
        <sz val="11"/>
        <color theme="8"/>
        <rFont val="Trebuchet MS"/>
        <family val="2"/>
        <scheme val="minor"/>
      </rPr>
      <t xml:space="preserve">Uniquement si vous êtres une section. </t>
    </r>
    <r>
      <rPr>
        <sz val="11"/>
        <color theme="3"/>
        <rFont val="Trebuchet MS"/>
        <family val="2"/>
        <scheme val="minor"/>
      </rPr>
      <t xml:space="preserve">Êtes-vous satisfait du soutien de votre club omnisport à votre section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</si>
  <si>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la qualité des relations avec les autres acteurs de la collectivité, élus et agents (service sports, …)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</si>
  <si>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la qualité de la relation du club avec le/la Maire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</si>
  <si>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La Collectivité est-elle réactive pour réaliser les investissements dans les délais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</si>
  <si>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La Collectivité est-elle réactive pour réaliser les travaux d’entretien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</si>
  <si>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Le Club connait-il bien les attentes de sa Collectivité ? 
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</si>
  <si>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Les actions du club/section répondent-ils complètement aux attentes de sa Collectivité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</si>
  <si>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Aujourd’hui le club est-il un partenaire privilégié pour la collectivité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</si>
  <si>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est-il déjà ouvert à l’inclusion de tous les publics de votre collectivité (scolaire, sport adapté, paratennis, tennis santé, QPV )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  <r>
      <rPr>
        <sz val="11"/>
        <color theme="8"/>
        <rFont val="Trebuchet MS"/>
        <family val="2"/>
        <scheme val="minor"/>
      </rPr>
      <t xml:space="preserve"> </t>
    </r>
  </si>
  <si>
    <r>
      <t xml:space="preserve">Toutes ces actions sont-elles menées en concertation avec votre Collectivité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  </t>
    </r>
  </si>
  <si>
    <r>
      <t xml:space="preserve">Votre Collectivité apporte-t-elle un soutien particulier à vos actions d'inclusion à tous les publics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</si>
  <si>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fait-il régulièrement appel au Comité en tant que partenaire et centre de ressource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 </t>
    </r>
  </si>
  <si>
    <r>
      <t xml:space="preserve">Votre club sollicite-t-il les aides du Comité, de la Ligue et de la FFT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</si>
  <si>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sollicite-t-il les subventions des Collectivités Territoriales (Communauté de communes, Conseil départemental, Région)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</si>
  <si>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est-il structuré pour rechercher et développer les partenariats privés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</si>
  <si>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coopère-t-il avec d’autres associations au plan local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</si>
  <si>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Pour les quatre années écoulées, êtes-vous satisfait des
« résultats nets » du club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</si>
  <si>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La situation de trésorerie cumulée est-elle suffisante pour répondre aux besoins et risques éventuels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</si>
  <si>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Si votre Club finance ses investissements, les anticipez-vous financièrement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</si>
  <si>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dispose-t-il des compétences nécessaires à l’élaboration de ses documents comptables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</si>
  <si>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En dehors des années Covid, les comptes réalisés sont-ils conformes aux budgets prévisionnels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</si>
  <si>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Le budget prévisionnel fait-il l’objet d’un suivi avec une réactualisation en cours d’année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</si>
  <si>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Connaissez-vous la rentabilité de vos formules, y compris pour l’enseignement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</si>
  <si>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Connaissez-vous les résultats de vos différents secteurs d’activités (mise en place d’une comptabilité analytique)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</si>
  <si>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Vis-à-vis de votre Collectivité, valorisez-vous ce que coûte au club son engagement sur les actions d’inclusion (scolaire, sport adapté, paratennis, tennis santé, QPV ) ? 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</si>
  <si>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La politique à venir de votre collectivité sera-t-elle plutôt favorable au Club ? </t>
    </r>
    <r>
      <rPr>
        <sz val="11"/>
        <color rgb="FFFF0000"/>
        <rFont val="Trebuchet MS"/>
        <family val="2"/>
        <scheme val="minor"/>
      </rPr>
      <t xml:space="preserve">Défavorable (note 1 ou 2), sans changement (3), favorable (4), très favorable (note 5) </t>
    </r>
  </si>
  <si>
    <r>
      <t xml:space="preserve">Avec votre collectivité, la convention d’utilisation des installations est reconduite </t>
    </r>
    <r>
      <rPr>
        <sz val="11"/>
        <color rgb="FFFF0000"/>
        <rFont val="Trebuchet MS"/>
        <family val="2"/>
        <scheme val="minor"/>
      </rPr>
      <t>difficilement (note 1 ou 2) ou facilement (3, 4 ou 5)</t>
    </r>
    <r>
      <rPr>
        <sz val="11"/>
        <color theme="3"/>
        <rFont val="Trebuchet MS"/>
        <family val="2"/>
        <scheme val="minor"/>
      </rPr>
      <t xml:space="preserve"> ? </t>
    </r>
  </si>
  <si>
    <r>
      <t xml:space="preserve">En contrepartie de la mise à disposition des installations, les attentes de votre Collectivité se </t>
    </r>
    <r>
      <rPr>
        <sz val="11"/>
        <color rgb="FFFF0000"/>
        <rFont val="Trebuchet MS"/>
        <family val="2"/>
        <scheme val="minor"/>
      </rPr>
      <t>renforcent-elles (note 1, 2 ou 3), restent-elles faibles (4), ou sans contrepartie (5)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</si>
  <si>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La menace d’une mise en concurrence avec le secteur privé est-elle </t>
    </r>
    <r>
      <rPr>
        <sz val="11"/>
        <color rgb="FFFF0000"/>
        <rFont val="Trebuchet MS"/>
        <family val="2"/>
        <scheme val="minor"/>
      </rPr>
      <t>forte (note 1 ou 2), neutre (3), faible (4) voire inexistante (note 5)</t>
    </r>
    <r>
      <rPr>
        <sz val="11"/>
        <color theme="3"/>
        <rFont val="Trebuchet MS"/>
        <family val="2"/>
        <scheme val="minor"/>
      </rPr>
      <t xml:space="preserve"> ? </t>
    </r>
  </si>
  <si>
    <r>
      <t xml:space="preserve">Les projets d’investissement se font-ils en concertation avec le club ? </t>
    </r>
    <r>
      <rPr>
        <sz val="11"/>
        <color rgb="FFFF0000"/>
        <rFont val="Trebuchet MS"/>
        <family val="2"/>
        <scheme val="minor"/>
      </rPr>
      <t>Très peu (note 1 ou 2) moyennement (3) bien (4) totalement (5)</t>
    </r>
  </si>
  <si>
    <r>
      <t xml:space="preserve">Vos subventions de fonctionnement seront-elles en </t>
    </r>
    <r>
      <rPr>
        <sz val="11"/>
        <color rgb="FFFF0000"/>
        <rFont val="Trebuchet MS"/>
        <family val="2"/>
        <scheme val="minor"/>
      </rPr>
      <t>baisse (note 1 ou 2) maintenues (3) ou en hausse (4 ou 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</si>
  <si>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Les attentes à venir de votre collectivité sont-elles connues par toute l’équipe dirigeante et les salariés ? </t>
    </r>
    <r>
      <rPr>
        <sz val="11"/>
        <color rgb="FFFF0000"/>
        <rFont val="Trebuchet MS"/>
        <family val="2"/>
        <scheme val="minor"/>
      </rPr>
      <t>Très peu (note 1 ou 2) moyennement (3) bien (4) totalement (5)</t>
    </r>
  </si>
  <si>
    <r>
      <t xml:space="preserve">Pensez-vous que le club répondra aux attentes à venir de votre collectivité ? </t>
    </r>
    <r>
      <rPr>
        <sz val="11"/>
        <color rgb="FFFF0000"/>
        <rFont val="Trebuchet MS"/>
        <family val="2"/>
        <scheme val="minor"/>
      </rPr>
      <t>Très peu (note 1 ou 2) moyennement (3) bien (4) totalement (5)</t>
    </r>
  </si>
  <si>
    <r>
      <t xml:space="preserve">Pensez-vous que l’évolution du nombre de logements de votre collectivité impactera les effectifs de votre club ? </t>
    </r>
    <r>
      <rPr>
        <sz val="11"/>
        <color rgb="FFFF0000"/>
        <rFont val="Trebuchet MS"/>
        <family val="2"/>
        <scheme val="minor"/>
      </rPr>
      <t>Baisse (note 1 à 2), maintien (3), hausse (4 ou 5)</t>
    </r>
  </si>
  <si>
    <r>
      <t xml:space="preserve">Pensez-vous que l’évolution des 60 ans et + de votre collectivité impactera les effectifs de votre club ? 
</t>
    </r>
    <r>
      <rPr>
        <sz val="11"/>
        <color rgb="FFFF0000"/>
        <rFont val="Trebuchet MS"/>
        <family val="2"/>
        <scheme val="minor"/>
      </rPr>
      <t>Baisse (note 1 à 2), maintien (3), hausse (4 ou 5)</t>
    </r>
  </si>
  <si>
    <r>
      <t xml:space="preserve">Pensez-vous que l’évolution de la population de votre collectivité impactera les effectifs de votre club ? 
</t>
    </r>
    <r>
      <rPr>
        <sz val="11"/>
        <color rgb="FFFF0000"/>
        <rFont val="Trebuchet MS"/>
        <family val="2"/>
        <scheme val="minor"/>
      </rPr>
      <t xml:space="preserve">Baisse (note 1 à 2), maintien (3), hausse (4 ou 5) </t>
    </r>
  </si>
  <si>
    <r>
      <t xml:space="preserve">Pensez-vous que l’évolution des jeunes de votre collectivité impactera les effectifs de votre club ? 
</t>
    </r>
    <r>
      <rPr>
        <sz val="11"/>
        <color rgb="FFFF0000"/>
        <rFont val="Trebuchet MS"/>
        <family val="2"/>
        <scheme val="minor"/>
      </rPr>
      <t>Baisse (note 1 à 2), maintien (3), hausse (4 ou 5)</t>
    </r>
  </si>
  <si>
    <r>
      <t xml:space="preserve">S’il y a des entreprises à proximité du club, pensez-vous que leur évolution impactera les effectifs de votre club ? 
</t>
    </r>
    <r>
      <rPr>
        <sz val="11"/>
        <color rgb="FFFF0000"/>
        <rFont val="Trebuchet MS"/>
        <family val="2"/>
        <scheme val="minor"/>
      </rPr>
      <t>Baisse (note 1 à 2), maintien (3), hausse (4 ou 5)</t>
    </r>
  </si>
  <si>
    <r>
      <t xml:space="preserve">Prévoyez-vous des actions de coopération avec d’autres associations ?  </t>
    </r>
    <r>
      <rPr>
        <sz val="11"/>
        <color rgb="FFFF0000"/>
        <rFont val="Trebuchet MS"/>
        <family val="2"/>
        <scheme val="minor"/>
      </rPr>
      <t>Aucune ou très peu (note 1 ou 2), modérément (3), fortement (4 ou 5)</t>
    </r>
  </si>
  <si>
    <r>
      <t xml:space="preserve">Vos actions actuelles seront-elles </t>
    </r>
    <r>
      <rPr>
        <sz val="11"/>
        <color rgb="FFFF0000"/>
        <rFont val="Trebuchet MS"/>
        <family val="2"/>
        <scheme val="minor"/>
      </rPr>
      <t>insuffisantes (note 1 ou 2), neutres (3), ou suffisantes (note 4 ou 5) pour faire face à la concurrence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</si>
  <si>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Le risque de concurrence d’autres activités (culturelles, loisirs, …) va-t-il </t>
    </r>
    <r>
      <rPr>
        <sz val="11"/>
        <color rgb="FFFF0000"/>
        <rFont val="Trebuchet MS"/>
        <family val="2"/>
        <scheme val="minor"/>
      </rPr>
      <t>s’accentuer (note 1 à 2), reste neutre (3), faible (4), inexistant (5)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</si>
  <si>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Le risque de concurrence sportive du privé va-t-il </t>
    </r>
    <r>
      <rPr>
        <sz val="11"/>
        <color rgb="FFFF0000"/>
        <rFont val="Trebuchet MS"/>
        <family val="2"/>
        <scheme val="minor"/>
      </rPr>
      <t>s’accentuer (note 1 à 2), reste neutre (3), faible (4), inexistant (5)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</si>
  <si>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La concurrence des autres associations sportives à proximité va-t-elle </t>
    </r>
    <r>
      <rPr>
        <sz val="11"/>
        <color rgb="FFFF0000"/>
        <rFont val="Trebuchet MS"/>
        <family val="2"/>
        <scheme val="minor"/>
      </rPr>
      <t>s’accentuer (note 1 à 2), rester neutre (3) ou diminuer (note 4 ou 5)</t>
    </r>
    <r>
      <rPr>
        <sz val="11"/>
        <color theme="3"/>
        <rFont val="Trebuchet MS"/>
        <family val="2"/>
        <scheme val="minor"/>
      </rPr>
      <t xml:space="preserve"> ? </t>
    </r>
  </si>
  <si>
    <r>
      <t xml:space="preserve">Selon-vous la concurrence des clubs FFT à proximité (Tennis, Padel, Beach Tennis) va-t-elle </t>
    </r>
    <r>
      <rPr>
        <sz val="11"/>
        <color rgb="FFFF0000"/>
        <rFont val="Trebuchet MS"/>
        <family val="2"/>
        <scheme val="minor"/>
      </rPr>
      <t>s’accentuer (note 1 à 2), 
rester neutre (3) ou diminuer (note 4 ou 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</si>
  <si>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Ext 2. Demande à venir potentielle
</t>
    </r>
    <r>
      <rPr>
        <b/>
        <sz val="11"/>
        <color theme="1"/>
        <rFont val="Trebuchet MS"/>
        <family val="2"/>
        <scheme val="minor"/>
      </rPr>
      <t>(Évaluez les impacts possibles sur le club)</t>
    </r>
  </si>
  <si>
    <t>Ext 3. Concurrence
(Évolution sur 4 ans à venir)</t>
  </si>
  <si>
    <r>
      <t xml:space="preserve">Pour répondre aux demandes de votre collectivité concernant l’accès à tous les publics, la politique du club sera-t-elle plutôt </t>
    </r>
    <r>
      <rPr>
        <sz val="11"/>
        <color rgb="FFFF0000"/>
        <rFont val="Trebuchet MS"/>
        <family val="2"/>
        <scheme val="minor"/>
      </rPr>
      <t>passive (note 1), réactive (2), active (3), proactive (note 4 à 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</si>
  <si>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Établissements scolaires : les actions pour inciter les scolaires et leurs familles à s’inscrire au club le Club sont-elles déjà prévues ? </t>
    </r>
    <r>
      <rPr>
        <sz val="11"/>
        <color rgb="FFFF0000"/>
        <rFont val="Trebuchet MS"/>
        <family val="2"/>
        <scheme val="minor"/>
      </rPr>
      <t>Très peu ou peu (note 1 à 2), partiellement (3), formalisées (4 ou 5)</t>
    </r>
  </si>
  <si>
    <r>
      <t xml:space="preserve">Établissement(s) spécialisé(s) (déficience mentale) : s’il en existe à proximité, à quel niveau situez-vous les actions à venir du club avec ces établissements ? </t>
    </r>
    <r>
      <rPr>
        <sz val="11"/>
        <color rgb="FFFF0000"/>
        <rFont val="Trebuchet MS"/>
        <family val="2"/>
        <scheme val="minor"/>
      </rPr>
      <t>Faible (note 1 ou 2), moyen (3), fort (4), très fort (5)</t>
    </r>
  </si>
  <si>
    <r>
      <t xml:space="preserve">Paratennis : si des centres de rééducation ou associations existent à proximité, à quel niveau situez-vous les actions à venir du club avec les structures ? </t>
    </r>
    <r>
      <rPr>
        <sz val="11"/>
        <color rgb="FFFF0000"/>
        <rFont val="Trebuchet MS"/>
        <family val="2"/>
        <scheme val="minor"/>
      </rPr>
      <t>Faible (note 1 ou 2), moyen (3), fort (4), très fort (5)</t>
    </r>
  </si>
  <si>
    <r>
      <t xml:space="preserve">Tennis Santé : si des Maisons Sport Santé, centres hospitaliers, médecins et professionnels existent à proximité, à quel niveau situez-vous les actions à venir du club avec ces acteurs et votre collectivité ? </t>
    </r>
    <r>
      <rPr>
        <sz val="11"/>
        <color rgb="FFFF0000"/>
        <rFont val="Trebuchet MS"/>
        <family val="2"/>
        <scheme val="minor"/>
      </rPr>
      <t>Faible (note 1 ou 2), moyen (3), fort (4), très fort (5)</t>
    </r>
  </si>
  <si>
    <r>
      <t xml:space="preserve">Évènement(s) phare(s) du club : Le club a-t-il prévu d’inviter les publics évoqués dans les questions précédentes lors de vos événements ? </t>
    </r>
    <r>
      <rPr>
        <sz val="11"/>
        <color rgb="FFFF0000"/>
        <rFont val="Trebuchet MS"/>
        <family val="2"/>
        <scheme val="minor"/>
      </rPr>
      <t>Non ou très peu (note 1 ou 2), en partie (3), fortement (4 ou 5)</t>
    </r>
    <r>
      <rPr>
        <sz val="11"/>
        <color theme="8"/>
        <rFont val="Trebuchet MS"/>
        <family val="2"/>
        <scheme val="minor"/>
      </rPr>
      <t xml:space="preserve"> </t>
    </r>
  </si>
  <si>
    <r>
      <t>Comité : connaissez-vous les aides proposées ?</t>
    </r>
    <r>
      <rPr>
        <sz val="11"/>
        <color rgb="FFFF0000"/>
        <rFont val="Trebuchet MS"/>
        <family val="2"/>
        <scheme val="minor"/>
      </rPr>
      <t xml:space="preserve"> Très peu ou peu (note 1 ou 2), moyennement (3), bien (4), très bien (5)</t>
    </r>
  </si>
  <si>
    <r>
      <t xml:space="preserve">Comité : participez-vous régulièrement aux réunions proposées ? </t>
    </r>
    <r>
      <rPr>
        <sz val="11"/>
        <color rgb="FFFF0000"/>
        <rFont val="Trebuchet MS"/>
        <family val="2"/>
        <scheme val="minor"/>
      </rPr>
      <t>Très peu ou peu (note 1 ou 2), moyennement (3), bien (4), très bien (5)</t>
    </r>
  </si>
  <si>
    <r>
      <t xml:space="preserve">Comité : le sollicitez-vous régulièrement pour un accompagnement personnalisé ? </t>
    </r>
    <r>
      <rPr>
        <sz val="11"/>
        <color rgb="FFFF0000"/>
        <rFont val="Trebuchet MS"/>
        <family val="2"/>
        <scheme val="minor"/>
      </rPr>
      <t>Très peu ou peu (note 1 ou 2), moyennement (3), fortement (4 ou 5)</t>
    </r>
  </si>
  <si>
    <r>
      <t xml:space="preserve">Ligue Ile de France : connaissez-vous les aides proposées ? </t>
    </r>
    <r>
      <rPr>
        <sz val="11"/>
        <color rgb="FFFF0000"/>
        <rFont val="Trebuchet MS"/>
        <family val="2"/>
        <scheme val="minor"/>
      </rPr>
      <t>Très peu ou peu (note 1 ou 2), moyennement (3), bien (4), très bien (5)</t>
    </r>
  </si>
  <si>
    <r>
      <t xml:space="preserve">FFT : connaissez-vous les aides proposées ? </t>
    </r>
    <r>
      <rPr>
        <sz val="11"/>
        <color rgb="FFFF0000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</si>
  <si>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La FFT a inscrit l’« </t>
    </r>
    <r>
      <rPr>
        <sz val="11"/>
        <color theme="3"/>
        <rFont val="Trebuchet MS"/>
        <family val="2"/>
      </rPr>
      <t>É</t>
    </r>
    <r>
      <rPr>
        <sz val="11"/>
        <color theme="3"/>
        <rFont val="Trebuchet MS"/>
        <family val="2"/>
        <scheme val="minor"/>
      </rPr>
      <t xml:space="preserve">cole de Tennis de demain » dans ses priorités, pensez-vous mettre en place cette organisation ? </t>
    </r>
    <r>
      <rPr>
        <sz val="11"/>
        <color rgb="FFFF0000"/>
        <rFont val="Trebuchet MS"/>
        <family val="2"/>
        <scheme val="minor"/>
      </rPr>
      <t>Très peu ou peu (note 1 ou 2), moyennement (3), fortement (4 ou 5)</t>
    </r>
  </si>
  <si>
    <r>
      <t xml:space="preserve">FFT : si vous souhaitez proposer de nouvelles activités (Padel, Beach Tennis ...), pensez-vous solliciter les aides de la FFT ? </t>
    </r>
    <r>
      <rPr>
        <sz val="11"/>
        <color rgb="FFFF0000"/>
        <rFont val="Trebuchet MS"/>
        <family val="2"/>
        <scheme val="minor"/>
      </rPr>
      <t>Très peu ou peu (note 1 ou 2), moyennement (3), fortement (4 ou 5)</t>
    </r>
  </si>
  <si>
    <r>
      <t xml:space="preserve">La FFT a inscrit la représentation féminine (licence, gouvernance, …) dans ses priorités : pensez-vous développer les conditions permettant une augmentation des effectifs féminins. </t>
    </r>
    <r>
      <rPr>
        <sz val="11"/>
        <color rgb="FFFF0000"/>
        <rFont val="Trebuchet MS"/>
        <family val="2"/>
        <scheme val="minor"/>
      </rPr>
      <t>Très peu ou peu (note 1 ou 2), moyennement (3), fortement (4 ou 5)</t>
    </r>
  </si>
  <si>
    <t>Thème</t>
  </si>
  <si>
    <t>ADN du club</t>
  </si>
  <si>
    <t>Equipe des dirigeants et salariés</t>
  </si>
  <si>
    <t>Equipements</t>
  </si>
  <si>
    <t>Licenciés</t>
  </si>
  <si>
    <t>Activités et services</t>
  </si>
  <si>
    <t>Votre collectivité</t>
  </si>
  <si>
    <t>Vos partenaires</t>
  </si>
  <si>
    <t>Finances</t>
  </si>
  <si>
    <t>Vigilance</t>
  </si>
  <si>
    <t>2,51 à 2,99</t>
  </si>
  <si>
    <t>3 à 3,49</t>
  </si>
  <si>
    <t>Force ++</t>
  </si>
  <si>
    <t>Faiblesses</t>
  </si>
  <si>
    <t>Forces  (Moyenne &gt;= 3,5)</t>
  </si>
  <si>
    <r>
      <t xml:space="preserve">Forces  </t>
    </r>
    <r>
      <rPr>
        <sz val="11"/>
        <color theme="1"/>
        <rFont val="Trebuchet MS"/>
        <family val="2"/>
        <scheme val="minor"/>
      </rPr>
      <t>(Moyenne &gt;= 3,5)</t>
    </r>
  </si>
  <si>
    <t>INTERNE</t>
  </si>
  <si>
    <t>EXTERNE</t>
  </si>
  <si>
    <t>Opportunités  (Moyenne &gt; = 3,5)</t>
  </si>
  <si>
    <t>Risques</t>
  </si>
  <si>
    <t>Menaces +</t>
  </si>
  <si>
    <r>
      <t xml:space="preserve">Êtes-vous satisfait du processus de recrutement des salariés (anticipé, organisé, …) ? 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</si>
  <si>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rPr>
        <sz val="11"/>
        <color theme="3"/>
        <rFont val="Trebuchet MS"/>
        <family val="2"/>
        <scheme val="major"/>
      </rPr>
      <t>Ê</t>
    </r>
    <r>
      <rPr>
        <sz val="11"/>
        <color theme="3"/>
        <rFont val="Trebuchet MS"/>
        <family val="2"/>
        <scheme val="minor"/>
      </rPr>
      <t xml:space="preserve">tes-vous satisfait du recours de votre club aux aides à l’emploi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</si>
  <si>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t>Projet club</t>
  </si>
  <si>
    <t>(remplasser club 👆 par son nom)</t>
  </si>
  <si>
    <t>Dans ces 5 thématiques, pour chaque question posée,chacun des membres de l'équipe "Projet Club" donne 
une évaluation avec une note de 1 à 5 maximum.</t>
  </si>
  <si>
    <r>
      <t xml:space="preserve">Int 7. Autres partenaires actuels 
</t>
    </r>
    <r>
      <rPr>
        <b/>
        <sz val="10"/>
        <color theme="1" tint="-4.9989318521683403E-2"/>
        <rFont val="Trebuchet MS"/>
        <family val="2"/>
        <scheme val="minor"/>
      </rPr>
      <t>(En dehors de votre collectivité)</t>
    </r>
  </si>
  <si>
    <r>
      <t xml:space="preserve">Int 8. Finances et comptabilité 
</t>
    </r>
    <r>
      <rPr>
        <b/>
        <sz val="10"/>
        <color theme="1" tint="-4.9989318521683403E-2"/>
        <rFont val="Trebuchet MS"/>
        <family val="2"/>
        <scheme val="minor"/>
      </rPr>
      <t>(Adaptez vos réponses selon le contexte de votre club)</t>
    </r>
  </si>
  <si>
    <r>
      <rPr>
        <b/>
        <sz val="11"/>
        <color theme="1" tint="-4.9989318521683403E-2"/>
        <rFont val="Trebuchet MS"/>
        <family val="2"/>
      </rPr>
      <t>É</t>
    </r>
    <r>
      <rPr>
        <b/>
        <sz val="11"/>
        <color theme="1" tint="-4.9989318521683403E-2"/>
        <rFont val="Trebuchet MS"/>
        <family val="2"/>
        <scheme val="minor"/>
      </rPr>
      <t>valuation</t>
    </r>
  </si>
  <si>
    <r>
      <t xml:space="preserve">Valorisation de vos actions : le club va-t-il renforcer ses relations avec les institutionnels et médias locaux pour qu’ils communiquent sur l’ouverture du club à tous ces publics ? </t>
    </r>
    <r>
      <rPr>
        <sz val="11"/>
        <color rgb="FFFF0000"/>
        <rFont val="Trebuchet MS"/>
        <family val="2"/>
        <scheme val="minor"/>
      </rPr>
      <t>Non ou très peu (note 1 ou 2), en partie (3), fortement (4 ou 5)</t>
    </r>
  </si>
  <si>
    <r>
      <t xml:space="preserve">Tennis quartiers sensibles : si les quartiers prioritaires ou sensibles existent à proximité, à quel niveau situez-vous les actions à venir du club avec ces structures et votre collectivité ? </t>
    </r>
    <r>
      <rPr>
        <sz val="11"/>
        <color rgb="FFFF0000"/>
        <rFont val="Trebuchet MS"/>
        <family val="2"/>
        <scheme val="minor"/>
      </rPr>
      <t>Faible (note 1 ou 2), moyen (3), fort (4), très fort (5)</t>
    </r>
  </si>
  <si>
    <r>
      <t xml:space="preserve">Établissements scolaires (maternelle, primaire, collège, lycée, université) : à quel niveau situez-vous les actions 
à venir du club avec l’éducation nationale ou votre 
collectivité ? </t>
    </r>
    <r>
      <rPr>
        <sz val="11"/>
        <color rgb="FFFF0000"/>
        <rFont val="Trebuchet MS"/>
        <family val="2"/>
        <scheme val="minor"/>
      </rPr>
      <t>Faible (note 1 ou 2), moyen (3), fort (4), très fort (5)</t>
    </r>
  </si>
  <si>
    <r>
      <t xml:space="preserve">Aides : si le club accentue sa politique d’ouverture à tous les publics, va-t-il faire appel aux subventions existantes ? 
</t>
    </r>
    <r>
      <rPr>
        <sz val="11"/>
        <color rgb="FFFF0000"/>
        <rFont val="Trebuchet MS"/>
        <family val="2"/>
        <scheme val="minor"/>
      </rPr>
      <t>Non ou très peu (note 1 ou 2), en partie (3), fortement (4 ou 5)</t>
    </r>
  </si>
  <si>
    <r>
      <t xml:space="preserve">Votre club est-il connecté et influent dans les réseaux locaux (médias, associations sportives, écoles, entreprises, …)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</si>
  <si>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t>Ext 6. Synthèse analyse Externe</t>
  </si>
  <si>
    <t>Int 9. Synthèse analyse interne</t>
  </si>
  <si>
    <t>Demande locale (Evolution)</t>
  </si>
  <si>
    <t>Concurrence (Evolution)</t>
  </si>
  <si>
    <t>Politique de sa collectivité</t>
  </si>
  <si>
    <t xml:space="preserve">Partenaire (Evolution politique) </t>
  </si>
  <si>
    <t>Inclusion (Ouverture tous publics)</t>
  </si>
  <si>
    <t>0 à 2,5</t>
  </si>
  <si>
    <t>Opportunité ++</t>
  </si>
  <si>
    <r>
      <t xml:space="preserve">Opportunité  </t>
    </r>
    <r>
      <rPr>
        <sz val="11"/>
        <color theme="1"/>
        <rFont val="Trebuchet MS"/>
        <family val="2"/>
        <scheme val="minor"/>
      </rPr>
      <t>(Moyenne &gt;= 3,5)</t>
    </r>
  </si>
  <si>
    <t>Menaces</t>
  </si>
  <si>
    <t>MATRICE FFOM (SWOT)</t>
  </si>
  <si>
    <r>
      <t xml:space="preserve">Pour les notes = 0 ou </t>
    </r>
    <r>
      <rPr>
        <b/>
        <sz val="11"/>
        <color theme="3"/>
        <rFont val="Calibri"/>
        <family val="2"/>
      </rPr>
      <t>&gt;</t>
    </r>
    <r>
      <rPr>
        <b/>
        <sz val="11"/>
        <color theme="3"/>
        <rFont val="Trebuchet MS"/>
        <family val="2"/>
      </rPr>
      <t xml:space="preserve"> </t>
    </r>
    <r>
      <rPr>
        <b/>
        <sz val="11"/>
        <color theme="3"/>
        <rFont val="Trebuchet MS"/>
        <family val="2"/>
        <scheme val="minor"/>
      </rPr>
      <t>à 5, 
une alerte apparait vous 
invitant à modifier la note.</t>
    </r>
  </si>
  <si>
    <t>Pour les notes = 0 ou &gt; à 5, 
une alerte apparait vous 
invitant à modifier la note.</t>
  </si>
  <si>
    <r>
      <t xml:space="preserve">L’organigramme est-il clairement établi avec le positionnement de chacun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</si>
  <si>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>Les dirigeants administrateurs sont-ils en nombre suffisant pour assurer les tâches ?</t>
    </r>
    <r>
      <rPr>
        <sz val="11"/>
        <color theme="8"/>
        <rFont val="Trebuchet MS"/>
        <family val="2"/>
        <scheme val="minor"/>
      </rPr>
      <t xml:space="preserve"> Très insuffisant ou insuffisant (note 1 ou 2), moyennement (3), bien (4), très bien (5)</t>
    </r>
  </si>
  <si>
    <r>
      <t xml:space="preserve">Les bénévoles « volontaires » sont-ils en nombre suffisant ? </t>
    </r>
    <r>
      <rPr>
        <sz val="11"/>
        <color theme="8"/>
        <rFont val="Trebuchet MS"/>
        <family val="2"/>
        <scheme val="minor"/>
      </rPr>
      <t>Très insuffisant ou insuffisant (note 1 ou 2), moyennement (3), bien (4), très bien (5)</t>
    </r>
  </si>
  <si>
    <r>
      <t xml:space="preserve">Le club mène-t-il des actions pour recruter des bénévoles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</si>
  <si>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Les salariés sont-ils en nombre suffisant ? </t>
    </r>
    <r>
      <rPr>
        <sz val="11"/>
        <color theme="8"/>
        <rFont val="Trebuchet MS"/>
        <family val="2"/>
        <scheme val="minor"/>
      </rPr>
      <t>Très insuffisant ou insuffisant (note 1 ou 2), moyennement (3), bien (4), très bien (5)</t>
    </r>
  </si>
  <si>
    <r>
      <t xml:space="preserve">Etes-vous satisfait du respect de la convention collective (contrat de travail, suivi du temps de travail, feuille de paie…)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</si>
  <si>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des relations entre l’équipe dirigeante et les salariés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</si>
  <si>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Quel est le niveau global de motivation de l’équipe ? </t>
    </r>
    <r>
      <rPr>
        <sz val="11"/>
        <color theme="8"/>
        <rFont val="Trebuchet MS"/>
        <family val="2"/>
        <scheme val="minor"/>
      </rPr>
      <t>Très insuffisant ou insuffisant (note 1 ou 2), moyennement (3), bien (4), très bien (5)</t>
    </r>
  </si>
  <si>
    <t>Synthèse automatique avec graphique radar et matrice opportunités / Menaces.</t>
  </si>
  <si>
    <t>Président</t>
  </si>
  <si>
    <r>
      <rPr>
        <b/>
        <sz val="20"/>
        <color theme="3"/>
        <rFont val="Calibri"/>
        <family val="2"/>
      </rPr>
      <t>É</t>
    </r>
    <r>
      <rPr>
        <b/>
        <sz val="20"/>
        <color theme="3"/>
        <rFont val="Trebuchet MS"/>
        <family val="2"/>
        <scheme val="minor"/>
      </rPr>
      <t>quipe projet club</t>
    </r>
  </si>
  <si>
    <t>Nom Prénom</t>
  </si>
  <si>
    <r>
      <rPr>
        <b/>
        <sz val="11"/>
        <color theme="3"/>
        <rFont val="Trebuchet MS"/>
        <family val="2"/>
        <scheme val="minor"/>
      </rPr>
      <t>Etape très importante</t>
    </r>
    <r>
      <rPr>
        <sz val="11"/>
        <color theme="3"/>
        <rFont val="Trebuchet MS"/>
        <family val="2"/>
        <scheme val="minor"/>
      </rPr>
      <t xml:space="preserve"> : constituer l'équipe qui va répondre à ce questionnaire avec les dirigeants, salariés, adhérents, etc…, toutes personnes qui ont une bonne connaissance du fonctionnement du club. Le fichier vous permet de constituer une équipe jusqu'à 10 membres maximum. </t>
    </r>
    <r>
      <rPr>
        <sz val="11"/>
        <color rgb="FFCC0000"/>
        <rFont val="Trebuchet MS"/>
        <family val="2"/>
        <scheme val="minor"/>
      </rPr>
      <t>Recommandation: au minimum 4 personnes</t>
    </r>
    <r>
      <rPr>
        <sz val="11"/>
        <color theme="3"/>
        <rFont val="Trebuchet MS"/>
        <family val="2"/>
        <scheme val="minor"/>
      </rPr>
      <t xml:space="preserve">                                                      </t>
    </r>
  </si>
  <si>
    <t>Fonction 2</t>
  </si>
  <si>
    <t>Fonction 3</t>
  </si>
  <si>
    <t>Fonction 4</t>
  </si>
  <si>
    <t>Fonction 5</t>
  </si>
  <si>
    <t>Fonction 6</t>
  </si>
  <si>
    <t>Fonction 7</t>
  </si>
  <si>
    <t>Fonction 8</t>
  </si>
  <si>
    <t>Fonction 9</t>
  </si>
  <si>
    <t>Fonction 10</t>
  </si>
  <si>
    <t>Nom Prénom 2</t>
  </si>
  <si>
    <t>Nom Prénom 3</t>
  </si>
  <si>
    <t>Nom Prénom 4</t>
  </si>
  <si>
    <t>Nom Prénom 5</t>
  </si>
  <si>
    <t>Nom Prénom 6</t>
  </si>
  <si>
    <t>Nom Prénom 7</t>
  </si>
  <si>
    <t>Nom Prénom 8</t>
  </si>
  <si>
    <t>Nom Prénom 9</t>
  </si>
  <si>
    <t>Nom Prénom 10</t>
  </si>
  <si>
    <t>AAA bbb</t>
  </si>
  <si>
    <r>
      <t>Compter e</t>
    </r>
    <r>
      <rPr>
        <b/>
        <sz val="11"/>
        <color theme="3"/>
        <rFont val="Trebuchet MS"/>
        <family val="2"/>
        <scheme val="minor"/>
      </rPr>
      <t xml:space="preserve">n moyenne </t>
    </r>
    <r>
      <rPr>
        <b/>
        <sz val="11"/>
        <color rgb="FF54B452"/>
        <rFont val="Trebuchet MS"/>
        <family val="2"/>
        <scheme val="minor"/>
      </rPr>
      <t>20 à 30 minutes maximum</t>
    </r>
    <r>
      <rPr>
        <b/>
        <sz val="11"/>
        <color theme="8"/>
        <rFont val="Trebuchet MS"/>
        <family val="2"/>
        <scheme val="minor"/>
      </rPr>
      <t xml:space="preserve"> </t>
    </r>
    <r>
      <rPr>
        <b/>
        <sz val="11"/>
        <color rgb="FF54B452"/>
        <rFont val="Trebuchet MS"/>
        <family val="2"/>
        <scheme val="minor"/>
      </rPr>
      <t>pour répondre à toutes les questions</t>
    </r>
    <r>
      <rPr>
        <b/>
        <sz val="11"/>
        <color theme="3"/>
        <rFont val="Trebuchet MS"/>
        <family val="2"/>
        <scheme val="minor"/>
      </rPr>
      <t xml:space="preserve"> (questionnaire déjà testé auprès de plusieurs clubs). Ne pas hésiter à </t>
    </r>
    <r>
      <rPr>
        <b/>
        <sz val="11"/>
        <color theme="8"/>
        <rFont val="Trebuchet MS"/>
        <family val="2"/>
        <scheme val="minor"/>
      </rPr>
      <t>ne pas répondre</t>
    </r>
    <r>
      <rPr>
        <b/>
        <sz val="11"/>
        <color theme="3"/>
        <rFont val="Trebuchet MS"/>
        <family val="2"/>
        <scheme val="minor"/>
      </rPr>
      <t xml:space="preserve"> à une question lorsque vous n'avez pas les informations suffisantes pour donner une évaluation.</t>
    </r>
  </si>
  <si>
    <r>
      <rPr>
        <sz val="12"/>
        <color theme="1" tint="-4.9989318521683403E-2"/>
        <rFont val="Trebuchet MS"/>
        <family val="2"/>
        <scheme val="minor"/>
      </rPr>
      <t>Lorsque vous ne savez pas répondre à la question ou pensez que votre club n'est pas concerné</t>
    </r>
    <r>
      <rPr>
        <sz val="11"/>
        <color theme="1" tint="-4.9989318521683403E-2"/>
        <rFont val="Trebuchet MS"/>
        <family val="2"/>
        <scheme val="minor"/>
      </rPr>
      <t xml:space="preserve">, </t>
    </r>
    <r>
      <rPr>
        <b/>
        <sz val="12"/>
        <color rgb="FFFFFF00"/>
        <rFont val="Trebuchet MS"/>
        <family val="2"/>
        <scheme val="minor"/>
      </rPr>
      <t>ne pas répondre.</t>
    </r>
  </si>
  <si>
    <t xml:space="preserve">Renseigner le tableau avec les membres de l'équipe : les Fonctions, Nom Prénom  seront automatiquement recopiés dans tous les onglets. Cela facilitera la visualisation des réponses de chacun      </t>
  </si>
  <si>
    <r>
      <t xml:space="preserve">Vos tarifs sont-ils adaptés à votre positionnement, votre environnement et la qualité des services proposés ?  </t>
    </r>
    <r>
      <rPr>
        <sz val="11"/>
        <color theme="8"/>
        <rFont val="Trebuchet MS"/>
        <family val="2"/>
        <scheme val="minor"/>
      </rPr>
      <t xml:space="preserve">Trop peu ou peu (note 1 ou 2), moyennement (3), bien (4), très bien (5) </t>
    </r>
  </si>
  <si>
    <r>
      <t xml:space="preserve">Êtes-vous satisfait de l’organisation du « Jeu libre » ? 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</si>
  <si>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du programme annuel d’animations  ? 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</si>
  <si>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Int 6. Relation avec votre collectivité et inclusion 
</t>
    </r>
    <r>
      <rPr>
        <b/>
        <sz val="11"/>
        <color theme="1" tint="-4.9989318521683403E-2"/>
        <rFont val="Trebuchet MS"/>
        <family val="2"/>
        <scheme val="minor"/>
      </rPr>
      <t>(Adaptez vos réponses selon le contexte de votre club)</t>
    </r>
  </si>
  <si>
    <r>
      <t xml:space="preserve">Le soutien financier de la Collectivité (investissement, entretien, subvention…) contribue-t-il au rayonnement du club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</si>
  <si>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t>Ext 1. Votre Collectivité :                                          sa politique pour les 4 ans à venir</t>
  </si>
  <si>
    <r>
      <t xml:space="preserve">Ext 4. Ouverture à tous les publics pour les 4 ans à venir        </t>
    </r>
    <r>
      <rPr>
        <b/>
        <sz val="11"/>
        <color theme="1"/>
        <rFont val="Trebuchet MS"/>
        <family val="2"/>
        <scheme val="minor"/>
      </rPr>
      <t>(scolaire, handicaps, santé, QPV…)</t>
    </r>
    <r>
      <rPr>
        <b/>
        <sz val="14"/>
        <color theme="1"/>
        <rFont val="Trebuchet MS"/>
        <family val="2"/>
        <scheme val="minor"/>
      </rPr>
      <t xml:space="preserve">
</t>
    </r>
    <r>
      <rPr>
        <b/>
        <sz val="11"/>
        <color theme="1"/>
        <rFont val="Trebuchet MS"/>
        <family val="2"/>
        <scheme val="minor"/>
      </rPr>
      <t>(Ne pas répondre si votre club n'est pas concerné)</t>
    </r>
  </si>
  <si>
    <r>
      <t xml:space="preserve">Ext 5. Partenaires </t>
    </r>
    <r>
      <rPr>
        <b/>
        <sz val="11"/>
        <color theme="1"/>
        <rFont val="Trebuchet MS"/>
        <family val="2"/>
        <scheme val="minor"/>
      </rPr>
      <t>(Priorités à venir)</t>
    </r>
  </si>
  <si>
    <r>
      <t xml:space="preserve">Collectivités territoriales (Communauté de communes, Conseil départemental, Région) : votre club sollicite-t-il les aides proposées ?  </t>
    </r>
    <r>
      <rPr>
        <sz val="11"/>
        <color rgb="FFFF0000"/>
        <rFont val="Trebuchet MS"/>
        <family val="2"/>
        <scheme val="minor"/>
      </rPr>
      <t>Très peu ou peu (note 1 ou 2), moyennement (3), fortement (4 ou 5)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</si>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</sst>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3"/>
      <name val="Trebuchet MS"/>
      <family val="2"/>
      <scheme val="minor"/>
    </font>
    <font>
      <b/>
      <sz val="14"/>
      <color theme="3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8"/>
      <name val="Trebuchet MS"/>
      <family val="2"/>
      <scheme val="minor"/>
    </font>
    <font>
      <b/>
      <sz val="11"/>
      <color theme="9" tint="-0.249977111117893"/>
      <name val="Trebuchet MS"/>
      <family val="2"/>
      <scheme val="minor"/>
    </font>
    <font>
      <b/>
      <sz val="11"/>
      <color theme="3"/>
      <name val="Calibri"/>
      <family val="2"/>
    </font>
    <font>
      <b/>
      <sz val="11"/>
      <color theme="3"/>
      <name val="Trebuchet MS"/>
      <family val="2"/>
    </font>
    <font>
      <b/>
      <sz val="14"/>
      <color theme="3"/>
      <name val="Trebuchet MS"/>
      <family val="2"/>
    </font>
    <font>
      <b/>
      <sz val="18"/>
      <color theme="3"/>
      <name val="Trebuchet MS"/>
      <family val="2"/>
      <scheme val="minor"/>
    </font>
    <font>
      <sz val="11"/>
      <color theme="9" tint="-0.249977111117893"/>
      <name val="Trebuchet MS"/>
      <family val="2"/>
      <scheme val="minor"/>
    </font>
    <font>
      <b/>
      <sz val="18"/>
      <color theme="3"/>
      <name val="Calibri"/>
      <family val="2"/>
    </font>
    <font>
      <sz val="11"/>
      <color theme="8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3"/>
      <name val="Trebuchet MS"/>
      <family val="2"/>
    </font>
    <font>
      <b/>
      <sz val="11"/>
      <color rgb="FFC00000"/>
      <name val="Trebuchet MS"/>
      <family val="2"/>
      <scheme val="minor"/>
    </font>
    <font>
      <b/>
      <sz val="11"/>
      <color theme="5" tint="-0.249977111117893"/>
      <name val="Trebuchet MS"/>
      <family val="2"/>
      <scheme val="minor"/>
    </font>
    <font>
      <sz val="11"/>
      <color rgb="FFC00000"/>
      <name val="Trebuchet MS"/>
      <family val="2"/>
      <scheme val="minor"/>
    </font>
    <font>
      <sz val="11"/>
      <color theme="1"/>
      <name val="Calibri"/>
      <family val="2"/>
    </font>
    <font>
      <b/>
      <sz val="7"/>
      <color theme="3"/>
      <name val="Trebuchet MS"/>
      <family val="2"/>
      <scheme val="minor"/>
    </font>
    <font>
      <b/>
      <sz val="11"/>
      <color rgb="FF002060"/>
      <name val="Trebuchet MS"/>
      <family val="2"/>
      <scheme val="minor"/>
    </font>
    <font>
      <sz val="11"/>
      <color theme="3"/>
      <name val="Trebuchet MS"/>
      <family val="2"/>
      <scheme val="major"/>
    </font>
    <font>
      <b/>
      <sz val="9"/>
      <color theme="3"/>
      <name val="Trebuchet MS"/>
      <family val="2"/>
      <scheme val="minor"/>
    </font>
    <font>
      <b/>
      <sz val="14"/>
      <color theme="1" tint="-4.9989318521683403E-2"/>
      <name val="Trebuchet MS"/>
      <family val="2"/>
      <scheme val="minor"/>
    </font>
    <font>
      <b/>
      <sz val="24"/>
      <color theme="1" tint="-4.9989318521683403E-2"/>
      <name val="Trebuchet MS"/>
      <family val="2"/>
      <scheme val="minor"/>
    </font>
    <font>
      <b/>
      <sz val="11"/>
      <color theme="1" tint="-4.9989318521683403E-2"/>
      <name val="Trebuchet MS"/>
      <family val="2"/>
      <scheme val="minor"/>
    </font>
    <font>
      <sz val="11"/>
      <color theme="1" tint="-4.9989318521683403E-2"/>
      <name val="Trebuchet MS"/>
      <family val="2"/>
      <scheme val="minor"/>
    </font>
    <font>
      <b/>
      <sz val="10"/>
      <color theme="1" tint="-4.9989318521683403E-2"/>
      <name val="Trebuchet MS"/>
      <family val="2"/>
      <scheme val="minor"/>
    </font>
    <font>
      <b/>
      <sz val="11"/>
      <color theme="1" tint="-4.9989318521683403E-2"/>
      <name val="Trebuchet MS"/>
      <family val="2"/>
    </font>
    <font>
      <b/>
      <sz val="11"/>
      <color rgb="FF00B050"/>
      <name val="Trebuchet MS"/>
      <family val="2"/>
      <scheme val="minor"/>
    </font>
    <font>
      <b/>
      <sz val="11"/>
      <color rgb="FF54B452"/>
      <name val="Trebuchet MS"/>
      <family val="2"/>
      <scheme val="minor"/>
    </font>
    <font>
      <b/>
      <sz val="10"/>
      <color theme="3"/>
      <name val="Trebuchet MS"/>
      <family val="2"/>
      <scheme val="minor"/>
    </font>
    <font>
      <b/>
      <i/>
      <sz val="11"/>
      <color rgb="FFFF0000"/>
      <name val="Trebuchet MS"/>
      <family val="2"/>
      <scheme val="minor"/>
    </font>
    <font>
      <b/>
      <sz val="12"/>
      <color theme="1" tint="-4.9989318521683403E-2"/>
      <name val="Trebuchet MS"/>
      <family val="2"/>
      <scheme val="minor"/>
    </font>
    <font>
      <b/>
      <sz val="12"/>
      <color rgb="FFFFFF00"/>
      <name val="Trebuchet MS"/>
      <family val="2"/>
      <scheme val="minor"/>
    </font>
    <font>
      <sz val="12"/>
      <color theme="1"/>
      <name val="Trebuchet MS"/>
      <family val="2"/>
      <scheme val="minor"/>
    </font>
    <font>
      <sz val="12"/>
      <color theme="3"/>
      <name val="Trebuchet MS"/>
      <family val="2"/>
      <scheme val="minor"/>
    </font>
    <font>
      <sz val="12"/>
      <color theme="1" tint="-4.9989318521683403E-2"/>
      <name val="Trebuchet MS"/>
      <family val="2"/>
      <scheme val="minor"/>
    </font>
    <font>
      <b/>
      <sz val="12"/>
      <color theme="8"/>
      <name val="Trebuchet MS"/>
      <family val="2"/>
      <scheme val="minor"/>
    </font>
    <font>
      <b/>
      <sz val="12"/>
      <color theme="3"/>
      <name val="Trebuchet MS"/>
      <family val="2"/>
      <scheme val="minor"/>
    </font>
    <font>
      <b/>
      <sz val="12"/>
      <color theme="9" tint="-0.249977111117893"/>
      <name val="Trebuchet MS"/>
      <family val="2"/>
      <scheme val="minor"/>
    </font>
    <font>
      <b/>
      <sz val="12"/>
      <color rgb="FF54B452"/>
      <name val="Trebuchet MS"/>
      <family val="2"/>
      <scheme val="minor"/>
    </font>
    <font>
      <b/>
      <sz val="20"/>
      <color theme="3"/>
      <name val="Trebuchet MS"/>
      <family val="2"/>
      <scheme val="minor"/>
    </font>
    <font>
      <b/>
      <sz val="20"/>
      <color theme="3"/>
      <name val="Calibri"/>
      <family val="2"/>
    </font>
    <font>
      <sz val="11"/>
      <color rgb="FFCC0000"/>
      <name val="Trebuchet MS"/>
      <family val="2"/>
      <scheme val="minor"/>
    </font>
    <font>
      <sz val="12"/>
      <color rgb="FFCC0000"/>
      <name val="Trebuchet MS"/>
      <family val="2"/>
      <scheme val="minor"/>
    </font>
    <font>
      <b/>
      <sz val="18"/>
      <color theme="1" tint="-4.9989318521683403E-2"/>
      <name val="Trebuchet MS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rgb="FFFFC61A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rgb="FF000000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rgb="FF000000"/>
      </right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medium">
        <color theme="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indent="7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indent="7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7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2" fillId="4" borderId="0" xfId="0" applyNumberFormat="1" applyFont="1" applyFill="1" applyAlignment="1">
      <alignment vertical="center"/>
    </xf>
    <xf numFmtId="2" fontId="2" fillId="4" borderId="0" xfId="0" applyNumberFormat="1" applyFont="1" applyFill="1" applyAlignment="1">
      <alignment vertical="center"/>
    </xf>
    <xf numFmtId="2" fontId="1" fillId="0" borderId="0" xfId="0" applyNumberFormat="1" applyFont="1" applyAlignment="1">
      <alignment vertical="center"/>
    </xf>
    <xf numFmtId="2" fontId="2" fillId="5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6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2" fontId="0" fillId="5" borderId="0" xfId="0" applyNumberForma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2" fontId="0" fillId="0" borderId="0" xfId="0" applyNumberForma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left" vertical="center" wrapText="1" indent="1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2" fontId="1" fillId="0" borderId="0" xfId="0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18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vertical="center"/>
    </xf>
    <xf numFmtId="0" fontId="20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4" fillId="2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/>
    <xf numFmtId="0" fontId="25" fillId="3" borderId="0" xfId="0" applyFont="1" applyFill="1" applyAlignment="1">
      <alignment horizontal="left" vertical="center" indent="1"/>
    </xf>
    <xf numFmtId="0" fontId="27" fillId="3" borderId="0" xfId="0" applyFont="1" applyFill="1" applyAlignment="1">
      <alignment horizontal="center" vertical="center"/>
    </xf>
    <xf numFmtId="0" fontId="28" fillId="0" borderId="0" xfId="0" applyFont="1"/>
    <xf numFmtId="0" fontId="28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3" borderId="0" xfId="0" applyFont="1" applyFill="1"/>
    <xf numFmtId="0" fontId="2" fillId="5" borderId="11" xfId="0" applyFont="1" applyFill="1" applyBorder="1" applyAlignment="1" applyProtection="1">
      <alignment horizontal="center" vertical="center"/>
      <protection hidden="1"/>
    </xf>
    <xf numFmtId="2" fontId="1" fillId="0" borderId="12" xfId="0" applyNumberFormat="1" applyFont="1" applyFill="1" applyBorder="1" applyAlignment="1" applyProtection="1">
      <alignment horizontal="right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2" fontId="1" fillId="0" borderId="15" xfId="0" applyNumberFormat="1" applyFont="1" applyFill="1" applyBorder="1" applyAlignment="1" applyProtection="1">
      <alignment horizontal="right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2" fillId="5" borderId="16" xfId="0" applyFont="1" applyFill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2" fontId="1" fillId="0" borderId="10" xfId="0" applyNumberFormat="1" applyFont="1" applyFill="1" applyBorder="1" applyAlignment="1" applyProtection="1">
      <alignment horizontal="right" vertical="center"/>
      <protection hidden="1"/>
    </xf>
    <xf numFmtId="0" fontId="1" fillId="6" borderId="5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 applyProtection="1">
      <alignment horizontal="center" vertical="center"/>
      <protection hidden="1"/>
    </xf>
    <xf numFmtId="2" fontId="1" fillId="0" borderId="31" xfId="0" applyNumberFormat="1" applyFont="1" applyFill="1" applyBorder="1" applyAlignment="1" applyProtection="1">
      <alignment horizontal="right" vertical="center"/>
      <protection hidden="1"/>
    </xf>
    <xf numFmtId="0" fontId="2" fillId="5" borderId="32" xfId="0" applyFont="1" applyFill="1" applyBorder="1" applyAlignment="1" applyProtection="1">
      <alignment horizontal="center" vertical="center"/>
      <protection hidden="1"/>
    </xf>
    <xf numFmtId="2" fontId="1" fillId="0" borderId="33" xfId="0" applyNumberFormat="1" applyFont="1" applyFill="1" applyBorder="1" applyAlignment="1" applyProtection="1">
      <alignment horizontal="right" vertical="center"/>
      <protection hidden="1"/>
    </xf>
    <xf numFmtId="0" fontId="7" fillId="0" borderId="32" xfId="0" applyFont="1" applyBorder="1" applyAlignment="1" applyProtection="1">
      <alignment horizontal="center" vertical="center"/>
      <protection hidden="1"/>
    </xf>
    <xf numFmtId="0" fontId="12" fillId="0" borderId="34" xfId="0" applyFont="1" applyBorder="1" applyAlignment="1" applyProtection="1">
      <alignment horizontal="center" vertical="center"/>
      <protection hidden="1"/>
    </xf>
    <xf numFmtId="2" fontId="1" fillId="0" borderId="36" xfId="0" applyNumberFormat="1" applyFont="1" applyFill="1" applyBorder="1" applyAlignment="1" applyProtection="1">
      <alignment horizontal="right" vertical="center"/>
      <protection hidden="1"/>
    </xf>
    <xf numFmtId="0" fontId="17" fillId="0" borderId="37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2" fillId="0" borderId="32" xfId="0" applyFont="1" applyBorder="1" applyAlignment="1" applyProtection="1">
      <alignment horizontal="center" vertical="center"/>
      <protection hidden="1"/>
    </xf>
    <xf numFmtId="2" fontId="1" fillId="0" borderId="42" xfId="0" applyNumberFormat="1" applyFont="1" applyFill="1" applyBorder="1" applyAlignment="1" applyProtection="1">
      <alignment horizontal="right" vertical="center"/>
      <protection hidden="1"/>
    </xf>
    <xf numFmtId="2" fontId="1" fillId="0" borderId="7" xfId="0" applyNumberFormat="1" applyFont="1" applyFill="1" applyBorder="1" applyAlignment="1" applyProtection="1">
      <alignment horizontal="right" vertical="center"/>
      <protection hidden="1"/>
    </xf>
    <xf numFmtId="0" fontId="17" fillId="0" borderId="29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9" fillId="0" borderId="32" xfId="0" applyFont="1" applyBorder="1" applyAlignment="1" applyProtection="1">
      <alignment horizontal="center" vertical="center"/>
      <protection hidden="1"/>
    </xf>
    <xf numFmtId="0" fontId="19" fillId="0" borderId="34" xfId="0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5" fillId="3" borderId="43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1" fontId="6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5" fillId="0" borderId="0" xfId="0" applyFont="1"/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/>
    <xf numFmtId="0" fontId="0" fillId="0" borderId="0" xfId="0"/>
    <xf numFmtId="0" fontId="3" fillId="0" borderId="0" xfId="0" applyFont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4" fillId="0" borderId="0" xfId="0" applyFont="1" applyAlignment="1" applyProtection="1">
      <alignment horizontal="left" vertical="center"/>
      <protection hidden="1"/>
    </xf>
    <xf numFmtId="0" fontId="28" fillId="3" borderId="0" xfId="0" applyFont="1" applyFill="1" applyAlignment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  <protection hidden="1"/>
    </xf>
    <xf numFmtId="2" fontId="1" fillId="0" borderId="12" xfId="0" applyNumberFormat="1" applyFont="1" applyFill="1" applyBorder="1" applyAlignment="1" applyProtection="1">
      <alignment horizontal="right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2" fontId="1" fillId="0" borderId="15" xfId="0" applyNumberFormat="1" applyFont="1" applyFill="1" applyBorder="1" applyAlignment="1" applyProtection="1">
      <alignment horizontal="right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7" fillId="3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7" fillId="4" borderId="5" xfId="0" applyFont="1" applyFill="1" applyBorder="1" applyAlignment="1">
      <alignment horizontal="center" vertical="center" wrapText="1"/>
    </xf>
    <xf numFmtId="2" fontId="33" fillId="0" borderId="5" xfId="0" applyNumberFormat="1" applyFont="1" applyBorder="1" applyAlignment="1" applyProtection="1">
      <alignment horizontal="right" vertical="center"/>
      <protection hidden="1"/>
    </xf>
    <xf numFmtId="1" fontId="1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 vertical="center" wrapText="1" indent="1"/>
    </xf>
    <xf numFmtId="1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>
      <alignment vertical="center"/>
    </xf>
    <xf numFmtId="0" fontId="3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center" indent="7"/>
    </xf>
    <xf numFmtId="0" fontId="41" fillId="0" borderId="0" xfId="0" applyFont="1" applyAlignment="1">
      <alignment horizontal="left" vertical="center" indent="7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 indent="7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indent="7"/>
    </xf>
    <xf numFmtId="0" fontId="40" fillId="0" borderId="0" xfId="0" applyFont="1" applyAlignment="1">
      <alignment horizontal="left" vertical="center" indent="5"/>
    </xf>
    <xf numFmtId="0" fontId="41" fillId="0" borderId="0" xfId="0" applyFont="1" applyAlignment="1">
      <alignment horizontal="left" vertical="center" indent="5"/>
    </xf>
    <xf numFmtId="0" fontId="42" fillId="0" borderId="0" xfId="0" applyFont="1" applyAlignment="1">
      <alignment horizontal="left" vertical="center" indent="5"/>
    </xf>
    <xf numFmtId="0" fontId="43" fillId="7" borderId="0" xfId="0" applyFont="1" applyFill="1" applyAlignment="1">
      <alignment horizontal="left" vertical="center" indent="5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38" fillId="0" borderId="0" xfId="0" applyFont="1"/>
    <xf numFmtId="0" fontId="37" fillId="0" borderId="0" xfId="0" applyFont="1"/>
    <xf numFmtId="0" fontId="35" fillId="3" borderId="47" xfId="0" applyFont="1" applyFill="1" applyBorder="1" applyAlignment="1" applyProtection="1">
      <alignment horizontal="center" vertical="center" wrapText="1"/>
      <protection locked="0"/>
    </xf>
    <xf numFmtId="0" fontId="38" fillId="0" borderId="5" xfId="0" applyFont="1" applyBorder="1" applyAlignment="1">
      <alignment horizontal="center" vertical="center"/>
    </xf>
    <xf numFmtId="0" fontId="44" fillId="2" borderId="0" xfId="0" applyFont="1" applyFill="1" applyAlignment="1">
      <alignment horizontal="center" vertical="top" wrapText="1"/>
    </xf>
    <xf numFmtId="0" fontId="47" fillId="0" borderId="5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/>
    </xf>
    <xf numFmtId="0" fontId="0" fillId="3" borderId="0" xfId="0" applyFill="1" applyProtection="1">
      <protection locked="0"/>
    </xf>
    <xf numFmtId="0" fontId="28" fillId="3" borderId="0" xfId="0" applyFont="1" applyFill="1" applyAlignment="1" applyProtection="1">
      <alignment horizontal="center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5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38" fillId="0" borderId="0" xfId="0" applyFont="1" applyAlignment="1">
      <alignment horizontal="left" vertical="center" wrapText="1"/>
    </xf>
    <xf numFmtId="0" fontId="3" fillId="7" borderId="48" xfId="0" applyFont="1" applyFill="1" applyBorder="1" applyAlignment="1">
      <alignment horizontal="left" wrapText="1"/>
    </xf>
    <xf numFmtId="0" fontId="3" fillId="7" borderId="49" xfId="0" applyFont="1" applyFill="1" applyBorder="1" applyAlignment="1">
      <alignment horizontal="left" wrapText="1"/>
    </xf>
    <xf numFmtId="0" fontId="3" fillId="7" borderId="49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26" fillId="3" borderId="0" xfId="0" applyFont="1" applyFill="1" applyAlignment="1" applyProtection="1">
      <alignment horizontal="center" vertical="center"/>
      <protection locked="0"/>
    </xf>
    <xf numFmtId="0" fontId="27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39" fillId="3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left" vertical="center" wrapText="1" indent="1"/>
    </xf>
    <xf numFmtId="0" fontId="38" fillId="0" borderId="0" xfId="0" applyFont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28" fillId="3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 indent="1"/>
    </xf>
    <xf numFmtId="0" fontId="1" fillId="6" borderId="0" xfId="0" applyFont="1" applyFill="1" applyAlignment="1">
      <alignment horizontal="left" vertical="center" indent="1"/>
    </xf>
    <xf numFmtId="0" fontId="0" fillId="3" borderId="0" xfId="0" applyFill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2" fillId="4" borderId="18" xfId="0" applyFont="1" applyFill="1" applyBorder="1" applyAlignment="1" applyProtection="1">
      <alignment horizontal="center" vertical="center"/>
      <protection hidden="1"/>
    </xf>
    <xf numFmtId="0" fontId="2" fillId="4" borderId="9" xfId="0" applyFont="1" applyFill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/>
      <protection hidden="1"/>
    </xf>
    <xf numFmtId="0" fontId="2" fillId="5" borderId="18" xfId="0" applyFont="1" applyFill="1" applyBorder="1" applyAlignment="1" applyProtection="1">
      <alignment horizontal="center" vertical="center"/>
      <protection hidden="1"/>
    </xf>
    <xf numFmtId="0" fontId="2" fillId="5" borderId="9" xfId="0" applyFont="1" applyFill="1" applyBorder="1" applyAlignment="1" applyProtection="1">
      <alignment horizontal="center" vertical="center"/>
      <protection hidden="1"/>
    </xf>
    <xf numFmtId="0" fontId="2" fillId="4" borderId="44" xfId="0" applyFont="1" applyFill="1" applyBorder="1" applyAlignment="1" applyProtection="1">
      <alignment horizontal="center" vertical="center"/>
      <protection hidden="1"/>
    </xf>
    <xf numFmtId="0" fontId="2" fillId="4" borderId="45" xfId="0" applyFont="1" applyFill="1" applyBorder="1" applyAlignment="1" applyProtection="1">
      <alignment horizontal="center" vertical="center"/>
      <protection hidden="1"/>
    </xf>
    <xf numFmtId="0" fontId="2" fillId="5" borderId="46" xfId="0" applyFont="1" applyFill="1" applyBorder="1" applyAlignment="1" applyProtection="1">
      <alignment horizontal="center" vertical="center"/>
      <protection hidden="1"/>
    </xf>
    <xf numFmtId="0" fontId="2" fillId="5" borderId="44" xfId="0" applyFont="1" applyFill="1" applyBorder="1" applyAlignment="1" applyProtection="1">
      <alignment horizontal="center" vertical="center"/>
      <protection hidden="1"/>
    </xf>
    <xf numFmtId="0" fontId="2" fillId="5" borderId="45" xfId="0" applyFont="1" applyFill="1" applyBorder="1" applyAlignment="1" applyProtection="1">
      <alignment horizontal="center" vertical="center"/>
      <protection hidden="1"/>
    </xf>
    <xf numFmtId="0" fontId="1" fillId="0" borderId="46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21" fillId="8" borderId="25" xfId="0" applyFont="1" applyFill="1" applyBorder="1" applyAlignment="1" applyProtection="1">
      <alignment horizontal="center" vertical="center" textRotation="255"/>
      <protection hidden="1"/>
    </xf>
    <xf numFmtId="0" fontId="21" fillId="8" borderId="19" xfId="0" applyFont="1" applyFill="1" applyBorder="1" applyAlignment="1" applyProtection="1">
      <alignment horizontal="center" vertical="center" textRotation="255"/>
      <protection hidden="1"/>
    </xf>
    <xf numFmtId="0" fontId="21" fillId="8" borderId="20" xfId="0" applyFont="1" applyFill="1" applyBorder="1" applyAlignment="1" applyProtection="1">
      <alignment horizontal="center" vertical="center" textRotation="255"/>
      <protection hidden="1"/>
    </xf>
    <xf numFmtId="0" fontId="2" fillId="5" borderId="26" xfId="0" applyFont="1" applyFill="1" applyBorder="1" applyAlignment="1" applyProtection="1">
      <alignment horizontal="center" vertical="center"/>
      <protection hidden="1"/>
    </xf>
    <xf numFmtId="0" fontId="2" fillId="5" borderId="27" xfId="0" applyFont="1" applyFill="1" applyBorder="1" applyAlignment="1" applyProtection="1">
      <alignment horizontal="center" vertical="center"/>
      <protection hidden="1"/>
    </xf>
    <xf numFmtId="0" fontId="27" fillId="3" borderId="27" xfId="0" applyFont="1" applyFill="1" applyBorder="1" applyAlignment="1" applyProtection="1">
      <alignment horizontal="center" vertical="center"/>
      <protection hidden="1"/>
    </xf>
    <xf numFmtId="0" fontId="2" fillId="4" borderId="27" xfId="0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horizontal="left" vertical="center"/>
      <protection hidden="1"/>
    </xf>
    <xf numFmtId="0" fontId="6" fillId="0" borderId="30" xfId="0" applyFont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7" fillId="0" borderId="35" xfId="0" applyFont="1" applyBorder="1" applyAlignment="1" applyProtection="1">
      <alignment horizontal="left" vertical="center"/>
      <protection hidden="1"/>
    </xf>
    <xf numFmtId="0" fontId="6" fillId="0" borderId="35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1" fillId="8" borderId="39" xfId="0" applyFont="1" applyFill="1" applyBorder="1" applyAlignment="1" applyProtection="1">
      <alignment horizontal="center" vertical="center" textRotation="255"/>
      <protection hidden="1"/>
    </xf>
    <xf numFmtId="0" fontId="21" fillId="8" borderId="40" xfId="0" applyFont="1" applyFill="1" applyBorder="1" applyAlignment="1" applyProtection="1">
      <alignment horizontal="center" vertical="center" textRotation="255"/>
      <protection hidden="1"/>
    </xf>
    <xf numFmtId="0" fontId="21" fillId="8" borderId="41" xfId="0" applyFont="1" applyFill="1" applyBorder="1" applyAlignment="1" applyProtection="1">
      <alignment horizontal="center" vertical="center" textRotation="255"/>
      <protection hidden="1"/>
    </xf>
    <xf numFmtId="0" fontId="2" fillId="5" borderId="25" xfId="0" applyFont="1" applyFill="1" applyBorder="1" applyAlignment="1" applyProtection="1">
      <alignment horizontal="center" vertical="center"/>
      <protection hidden="1"/>
    </xf>
    <xf numFmtId="0" fontId="2" fillId="5" borderId="22" xfId="0" applyFont="1" applyFill="1" applyBorder="1" applyAlignment="1" applyProtection="1">
      <alignment horizontal="center" vertical="center"/>
      <protection hidden="1"/>
    </xf>
    <xf numFmtId="0" fontId="2" fillId="5" borderId="24" xfId="0" applyFont="1" applyFill="1" applyBorder="1" applyAlignment="1" applyProtection="1">
      <alignment horizontal="center" vertical="center"/>
      <protection hidden="1"/>
    </xf>
    <xf numFmtId="0" fontId="27" fillId="3" borderId="22" xfId="0" applyFont="1" applyFill="1" applyBorder="1" applyAlignment="1" applyProtection="1">
      <alignment horizontal="center" vertical="center"/>
      <protection hidden="1"/>
    </xf>
    <xf numFmtId="0" fontId="27" fillId="3" borderId="23" xfId="0" applyFont="1" applyFill="1" applyBorder="1" applyAlignment="1" applyProtection="1">
      <alignment horizontal="center" vertical="center"/>
      <protection hidden="1"/>
    </xf>
    <xf numFmtId="0" fontId="2" fillId="4" borderId="21" xfId="0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center" vertical="center"/>
      <protection hidden="1"/>
    </xf>
    <xf numFmtId="0" fontId="47" fillId="0" borderId="5" xfId="0" applyFont="1" applyBorder="1" applyProtection="1">
      <protection locked="0"/>
    </xf>
    <xf numFmtId="0" fontId="38" fillId="0" borderId="5" xfId="0" applyFont="1" applyBorder="1" applyProtection="1">
      <protection locked="0"/>
    </xf>
    <xf numFmtId="1" fontId="3" fillId="6" borderId="0" xfId="0" applyNumberFormat="1" applyFont="1" applyFill="1" applyAlignment="1" applyProtection="1">
      <alignment horizontal="center" vertical="center"/>
      <protection hidden="1"/>
    </xf>
    <xf numFmtId="2" fontId="22" fillId="0" borderId="0" xfId="0" applyNumberFormat="1" applyFont="1" applyFill="1" applyBorder="1" applyAlignment="1" applyProtection="1">
      <alignment horizontal="left" vertical="center" indent="1"/>
      <protection hidden="1"/>
    </xf>
    <xf numFmtId="1" fontId="28" fillId="3" borderId="0" xfId="0" applyNumberFormat="1" applyFont="1" applyFill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 vertical="center"/>
      <protection hidden="1"/>
    </xf>
    <xf numFmtId="1" fontId="28" fillId="3" borderId="0" xfId="0" applyNumberFormat="1" applyFont="1" applyFill="1" applyAlignment="1" applyProtection="1">
      <alignment horizontal="center" vertical="center" wrapText="1"/>
      <protection hidden="1"/>
    </xf>
    <xf numFmtId="2" fontId="22" fillId="0" borderId="0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48" fillId="3" borderId="0" xfId="0" applyFont="1" applyFill="1" applyAlignment="1">
      <alignment horizontal="center" vertical="center"/>
    </xf>
    <xf numFmtId="0" fontId="26" fillId="3" borderId="0" xfId="0" applyFont="1" applyFill="1" applyAlignment="1" applyProtection="1">
      <alignment horizontal="center" vertical="center"/>
    </xf>
    <xf numFmtId="0" fontId="0" fillId="3" borderId="0" xfId="0" applyFill="1" applyAlignment="1" applyProtection="1"/>
    <xf numFmtId="0" fontId="26" fillId="3" borderId="0" xfId="0" applyFont="1" applyFill="1" applyAlignment="1" applyProtection="1">
      <alignment vertical="center"/>
    </xf>
  </cellXfs>
  <cellStyles count="1">
    <cellStyle name="Normal" xfId="0" builtinId="0"/>
  </cellStyles>
  <dxfs count="280"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fgColor theme="8"/>
          <bgColor theme="8"/>
        </patternFill>
      </fill>
    </dxf>
    <dxf>
      <font>
        <b/>
        <i val="0"/>
        <color theme="3"/>
      </font>
      <fill>
        <patternFill>
          <bgColor theme="1" tint="-4.9989318521683403E-2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solid">
          <bgColor rgb="FFF2F2F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fgColor rgb="FFFFBEBE"/>
          <bgColor theme="4" tint="0.39994506668294322"/>
        </patternFill>
      </fill>
    </dxf>
    <dxf>
      <font>
        <b/>
        <i val="0"/>
        <color theme="5" tint="-0.2499465926084170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fgColor theme="8"/>
          <bgColor theme="8"/>
        </patternFill>
      </fill>
    </dxf>
    <dxf>
      <font>
        <b/>
        <i val="0"/>
        <color theme="3"/>
      </font>
      <fill>
        <patternFill>
          <bgColor theme="1" tint="-4.9989318521683403E-2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solid">
          <bgColor rgb="FFF2F2F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fgColor rgb="FFFFBEBE"/>
          <bgColor theme="4" tint="0.39994506668294322"/>
        </patternFill>
      </fill>
    </dxf>
    <dxf>
      <font>
        <b/>
        <i val="0"/>
        <color theme="5" tint="-0.2499465926084170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FFCC0000"/>
      <color rgb="FF54B452"/>
      <color rgb="FFFFC61A"/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000" b="1" i="0" u="none" strike="noStrike" kern="1200" spc="7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2"/>
                </a:solidFill>
              </a:rPr>
              <a:t>Club - Autodiagnostic Interne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1" i="0" u="none" strike="noStrike" kern="1200" spc="7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036316141246025"/>
          <c:y val="0.25187469457598083"/>
          <c:w val="0.53877543904381775"/>
          <c:h val="0.64194147833545534"/>
        </c:manualLayout>
      </c:layout>
      <c:radarChart>
        <c:radarStyle val="marker"/>
        <c:varyColors val="0"/>
        <c:ser>
          <c:idx val="0"/>
          <c:order val="0"/>
          <c:spPr>
            <a:ln w="50800" cap="rnd" cmpd="sng" algn="ctr">
              <a:solidFill>
                <a:schemeClr val="accent2">
                  <a:alpha val="3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12700" cap="flat" cmpd="sng" algn="ctr">
                <a:solidFill>
                  <a:schemeClr val="l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5.0621270101074041E-2"/>
                  <c:y val="7.3446344020273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07-45C1-BCF5-DCF212D68417}"/>
                </c:ext>
              </c:extLst>
            </c:dLbl>
            <c:dLbl>
              <c:idx val="1"/>
              <c:layout>
                <c:manualLayout>
                  <c:x val="-1.1532039638253538E-2"/>
                  <c:y val="1.0992178242930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A-44FE-B301-41C5255FA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ln w="9525" cap="flat" cmpd="sng">
                      <a:solidFill>
                        <a:srgbClr val="0070C0"/>
                      </a:solidFill>
                    </a:ln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'Int 9. SYNTHESE'!$C$15:$C$22</c:f>
              <c:strCache>
                <c:ptCount val="8"/>
                <c:pt idx="0">
                  <c:v>ADN du club</c:v>
                </c:pt>
                <c:pt idx="1">
                  <c:v>Equipe des dirigeants et salariés</c:v>
                </c:pt>
                <c:pt idx="2">
                  <c:v>Equipements</c:v>
                </c:pt>
                <c:pt idx="3">
                  <c:v>Licenciés</c:v>
                </c:pt>
                <c:pt idx="4">
                  <c:v>Activités et services</c:v>
                </c:pt>
                <c:pt idx="5">
                  <c:v>Votre collectivité</c:v>
                </c:pt>
                <c:pt idx="6">
                  <c:v>Vos partenaires</c:v>
                </c:pt>
                <c:pt idx="7">
                  <c:v>Finances</c:v>
                </c:pt>
              </c:strCache>
            </c:strRef>
          </c:cat>
          <c:val>
            <c:numRef>
              <c:f>'Int 9. SYNTHESE'!$D$15:$D$22</c:f>
              <c:numCache>
                <c:formatCode>0.00</c:formatCode>
                <c:ptCount val="8"/>
                <c:pt idx="0">
                  <c:v>3.7572428571428573</c:v>
                </c:pt>
                <c:pt idx="1">
                  <c:v>3.7156555555555553</c:v>
                </c:pt>
                <c:pt idx="2">
                  <c:v>3.9445444444444449</c:v>
                </c:pt>
                <c:pt idx="3">
                  <c:v>3.7292666666666667</c:v>
                </c:pt>
                <c:pt idx="4">
                  <c:v>3.4731769230769238</c:v>
                </c:pt>
                <c:pt idx="5">
                  <c:v>3.363736363636364</c:v>
                </c:pt>
                <c:pt idx="6">
                  <c:v>3.4723222222222221</c:v>
                </c:pt>
                <c:pt idx="7">
                  <c:v>3.472322222222223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AD-49AD-A02B-8FAA81B6C0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4767944"/>
        <c:axId val="430975016"/>
      </c:radarChart>
      <c:catAx>
        <c:axId val="4247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bg1"/>
          </a:solidFill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2"/>
                </a:solidFill>
                <a:effectLst/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430975016"/>
        <c:crosses val="autoZero"/>
        <c:auto val="1"/>
        <c:lblAlgn val="ctr"/>
        <c:lblOffset val="100"/>
        <c:noMultiLvlLbl val="0"/>
      </c:catAx>
      <c:valAx>
        <c:axId val="430975016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767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000" b="1" i="0" u="none" strike="noStrike" kern="1200" spc="7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2"/>
                </a:solidFill>
              </a:rPr>
              <a:t>Club - Autodiagnostic Externe</a:t>
            </a:r>
          </a:p>
        </c:rich>
      </c:tx>
      <c:layout>
        <c:manualLayout>
          <c:xMode val="edge"/>
          <c:yMode val="edge"/>
          <c:x val="0.2723480496769678"/>
          <c:y val="1.4124296926975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1" i="0" u="none" strike="noStrike" kern="1200" spc="7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140366948042905"/>
          <c:y val="0.24622497580519057"/>
          <c:w val="0.53877543904381775"/>
          <c:h val="0.64194147833545534"/>
        </c:manualLayout>
      </c:layout>
      <c:radarChart>
        <c:radarStyle val="marker"/>
        <c:varyColors val="0"/>
        <c:ser>
          <c:idx val="0"/>
          <c:order val="0"/>
          <c:spPr>
            <a:ln w="50800" cap="rnd" cmpd="sng" algn="ctr">
              <a:solidFill>
                <a:schemeClr val="accent2">
                  <a:alpha val="3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AA457">
                  <a:lumMod val="50000"/>
                </a:srgbClr>
              </a:solidFill>
              <a:ln w="12700" cap="flat" cmpd="sng" algn="ctr">
                <a:solidFill>
                  <a:schemeClr val="l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7.2760385458168E-2"/>
                  <c:y val="1.136527617285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D-4DA1-94AD-D5D6DE447B21}"/>
                </c:ext>
              </c:extLst>
            </c:dLbl>
            <c:dLbl>
              <c:idx val="1"/>
              <c:layout>
                <c:manualLayout>
                  <c:x val="-1.1532039638253538E-2"/>
                  <c:y val="1.0992178242930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A-4354-B5EA-EB4E5C9985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ln w="9525" cap="flat" cmpd="sng">
                      <a:solidFill>
                        <a:srgbClr val="0070C0"/>
                      </a:solidFill>
                    </a:ln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'Ext 6. SYNTHESE'!$C$16:$C$20</c:f>
              <c:strCache>
                <c:ptCount val="5"/>
                <c:pt idx="0">
                  <c:v>Politique de sa collectivité</c:v>
                </c:pt>
                <c:pt idx="1">
                  <c:v>Demande locale (Evolution)</c:v>
                </c:pt>
                <c:pt idx="2">
                  <c:v>Concurrence (Evolution)</c:v>
                </c:pt>
                <c:pt idx="3">
                  <c:v>Inclusion (Ouverture tous publics)</c:v>
                </c:pt>
                <c:pt idx="4">
                  <c:v>Partenaire (Evolution politique) </c:v>
                </c:pt>
              </c:strCache>
            </c:strRef>
          </c:cat>
          <c:val>
            <c:numRef>
              <c:f>'Ext 6. SYNTHESE'!$D$16:$D$20</c:f>
              <c:numCache>
                <c:formatCode>0.00</c:formatCode>
                <c:ptCount val="5"/>
                <c:pt idx="0">
                  <c:v>3.0938500000000002</c:v>
                </c:pt>
                <c:pt idx="1">
                  <c:v>3.9501000000000004</c:v>
                </c:pt>
                <c:pt idx="2">
                  <c:v>2.3334333333333337</c:v>
                </c:pt>
                <c:pt idx="3">
                  <c:v>3.9643857142857146</c:v>
                </c:pt>
                <c:pt idx="4">
                  <c:v>3.3149148148148151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A-4354-B5EA-EB4E5C9985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4767944"/>
        <c:axId val="430975016"/>
      </c:radarChart>
      <c:catAx>
        <c:axId val="4247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bg1"/>
          </a:solidFill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effectLst/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430975016"/>
        <c:crosses val="autoZero"/>
        <c:auto val="1"/>
        <c:lblAlgn val="ctr"/>
        <c:lblOffset val="100"/>
        <c:noMultiLvlLbl val="0"/>
      </c:catAx>
      <c:valAx>
        <c:axId val="430975016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767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4.svg"/><Relationship Id="rId1" Type="http://schemas.openxmlformats.org/officeDocument/2006/relationships/image" Target="../media/image23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svg"/><Relationship Id="rId2" Type="http://schemas.openxmlformats.org/officeDocument/2006/relationships/image" Target="../media/image25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svg"/><Relationship Id="rId2" Type="http://schemas.openxmlformats.org/officeDocument/2006/relationships/image" Target="../media/image27.pn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svg"/><Relationship Id="rId2" Type="http://schemas.openxmlformats.org/officeDocument/2006/relationships/image" Target="../media/image29.pn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svg"/><Relationship Id="rId2" Type="http://schemas.openxmlformats.org/officeDocument/2006/relationships/image" Target="../media/image31.png"/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svg"/><Relationship Id="rId2" Type="http://schemas.openxmlformats.org/officeDocument/2006/relationships/image" Target="../media/image33.png"/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image" Target="../media/image36.svg"/><Relationship Id="rId5" Type="http://schemas.openxmlformats.org/officeDocument/2006/relationships/image" Target="../media/image35.png"/><Relationship Id="rId4" Type="http://schemas.openxmlformats.org/officeDocument/2006/relationships/chart" Target="../charts/chart2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sv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svg"/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svg"/><Relationship Id="rId2" Type="http://schemas.openxmlformats.org/officeDocument/2006/relationships/image" Target="../media/image11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4.sv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6.svg"/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8.svg"/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0.sv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2.sv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428624</xdr:colOff>
      <xdr:row>1</xdr:row>
      <xdr:rowOff>143829</xdr:rowOff>
    </xdr:from>
    <xdr:to>
      <xdr:col>1</xdr:col>
      <xdr:colOff>2513698</xdr:colOff>
      <xdr:row>7</xdr:row>
      <xdr:rowOff>47625</xdr:rowOff>
    </xdr:to>
    <xdr:pic>
      <xdr:nvPic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4999" y="270829"/>
          <a:ext cx="2085074" cy="808671"/>
        </a:xfrm>
        <a:prstGeom prst="rect">
          <a:avLst/>
        </a:prstGeom>
      </xdr:spPr>
    </xdr:pic>
    <xdr:clientData/>
  </xdr:twoCellAnchor>
  <xdr:twoCellAnchor>
    <xdr:from>
      <xdr:col>5</xdr:col>
      <xdr:colOff>140970</xdr:colOff>
      <xdr:row>12</xdr:row>
      <xdr:rowOff>22860</xdr:rowOff>
    </xdr:from>
    <xdr:to>
      <xdr:col>5</xdr:col>
      <xdr:colOff>323850</xdr:colOff>
      <xdr:row>12</xdr:row>
      <xdr:rowOff>205740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860030" y="3726180"/>
          <a:ext cx="182880" cy="182880"/>
        </a:xfrm>
        <a:prstGeom prst="ellipse">
          <a:avLst/>
        </a:prstGeom>
        <a:solidFill>
          <a:srgbClr val="DE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140970</xdr:colOff>
      <xdr:row>13</xdr:row>
      <xdr:rowOff>22860</xdr:rowOff>
    </xdr:from>
    <xdr:to>
      <xdr:col>5</xdr:col>
      <xdr:colOff>323850</xdr:colOff>
      <xdr:row>13</xdr:row>
      <xdr:rowOff>205740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860030" y="3977640"/>
          <a:ext cx="182880" cy="182880"/>
        </a:xfrm>
        <a:prstGeom prst="ellipse">
          <a:avLst/>
        </a:prstGeom>
        <a:solidFill>
          <a:srgbClr val="DE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140970</xdr:colOff>
      <xdr:row>14</xdr:row>
      <xdr:rowOff>22860</xdr:rowOff>
    </xdr:from>
    <xdr:to>
      <xdr:col>5</xdr:col>
      <xdr:colOff>323850</xdr:colOff>
      <xdr:row>14</xdr:row>
      <xdr:rowOff>205740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60030" y="4229100"/>
          <a:ext cx="182880" cy="182880"/>
        </a:xfrm>
        <a:prstGeom prst="ellipse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140970</xdr:colOff>
      <xdr:row>15</xdr:row>
      <xdr:rowOff>22860</xdr:rowOff>
    </xdr:from>
    <xdr:to>
      <xdr:col>5</xdr:col>
      <xdr:colOff>323850</xdr:colOff>
      <xdr:row>15</xdr:row>
      <xdr:rowOff>205740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60030" y="4480560"/>
          <a:ext cx="182880" cy="182880"/>
        </a:xfrm>
        <a:prstGeom prst="ellipse">
          <a:avLst/>
        </a:prstGeom>
        <a:solidFill>
          <a:srgbClr val="54B45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140970</xdr:colOff>
      <xdr:row>16</xdr:row>
      <xdr:rowOff>22860</xdr:rowOff>
    </xdr:from>
    <xdr:to>
      <xdr:col>5</xdr:col>
      <xdr:colOff>323850</xdr:colOff>
      <xdr:row>16</xdr:row>
      <xdr:rowOff>205740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860030" y="4732020"/>
          <a:ext cx="182880" cy="182880"/>
        </a:xfrm>
        <a:prstGeom prst="ellipse">
          <a:avLst/>
        </a:prstGeom>
        <a:solidFill>
          <a:srgbClr val="54B45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8</xdr:col>
      <xdr:colOff>585107</xdr:colOff>
      <xdr:row>13</xdr:row>
      <xdr:rowOff>220980</xdr:rowOff>
    </xdr:from>
    <xdr:to>
      <xdr:col>8</xdr:col>
      <xdr:colOff>812619</xdr:colOff>
      <xdr:row>15</xdr:row>
      <xdr:rowOff>23495</xdr:rowOff>
    </xdr:to>
    <xdr:pic>
      <xdr:nvPic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999867" y="4175760"/>
          <a:ext cx="227512" cy="289560"/>
        </a:xfrm>
        <a:prstGeom prst="rect">
          <a:avLst/>
        </a:prstGeom>
      </xdr:spPr>
    </xdr:pic>
    <xdr:clientData/>
  </xdr:twoCellAnchor>
  <xdr:twoCellAnchor>
    <xdr:from>
      <xdr:col>5</xdr:col>
      <xdr:colOff>144780</xdr:colOff>
      <xdr:row>24</xdr:row>
      <xdr:rowOff>22860</xdr:rowOff>
    </xdr:from>
    <xdr:to>
      <xdr:col>5</xdr:col>
      <xdr:colOff>327660</xdr:colOff>
      <xdr:row>24</xdr:row>
      <xdr:rowOff>205740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863840" y="7498080"/>
          <a:ext cx="182880" cy="182880"/>
        </a:xfrm>
        <a:prstGeom prst="ellipse">
          <a:avLst/>
        </a:prstGeom>
        <a:solidFill>
          <a:srgbClr val="DE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144780</xdr:colOff>
      <xdr:row>25</xdr:row>
      <xdr:rowOff>22860</xdr:rowOff>
    </xdr:from>
    <xdr:to>
      <xdr:col>5</xdr:col>
      <xdr:colOff>327660</xdr:colOff>
      <xdr:row>25</xdr:row>
      <xdr:rowOff>205740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863840" y="7749540"/>
          <a:ext cx="182880" cy="182880"/>
        </a:xfrm>
        <a:prstGeom prst="ellipse">
          <a:avLst/>
        </a:prstGeom>
        <a:solidFill>
          <a:srgbClr val="DE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144780</xdr:colOff>
      <xdr:row>26</xdr:row>
      <xdr:rowOff>22860</xdr:rowOff>
    </xdr:from>
    <xdr:to>
      <xdr:col>5</xdr:col>
      <xdr:colOff>327660</xdr:colOff>
      <xdr:row>26</xdr:row>
      <xdr:rowOff>205740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863840" y="8001000"/>
          <a:ext cx="182880" cy="182880"/>
        </a:xfrm>
        <a:prstGeom prst="ellipse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144780</xdr:colOff>
      <xdr:row>27</xdr:row>
      <xdr:rowOff>22860</xdr:rowOff>
    </xdr:from>
    <xdr:to>
      <xdr:col>5</xdr:col>
      <xdr:colOff>327660</xdr:colOff>
      <xdr:row>27</xdr:row>
      <xdr:rowOff>205740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863840" y="8252460"/>
          <a:ext cx="182880" cy="182880"/>
        </a:xfrm>
        <a:prstGeom prst="ellipse">
          <a:avLst/>
        </a:prstGeom>
        <a:solidFill>
          <a:srgbClr val="54B45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585107</xdr:colOff>
      <xdr:row>25</xdr:row>
      <xdr:rowOff>220980</xdr:rowOff>
    </xdr:from>
    <xdr:ext cx="227512" cy="289560"/>
    <xdr:pic>
      <xdr:nvPicPr>
        <xdr:cNvPr id="20" name="Graphiqu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999867" y="4198620"/>
          <a:ext cx="227512" cy="289560"/>
        </a:xfrm>
        <a:prstGeom prst="rect">
          <a:avLst/>
        </a:prstGeom>
      </xdr:spPr>
    </xdr:pic>
    <xdr:clientData/>
  </xdr:oneCellAnchor>
  <xdr:twoCellAnchor>
    <xdr:from>
      <xdr:col>5</xdr:col>
      <xdr:colOff>144780</xdr:colOff>
      <xdr:row>28</xdr:row>
      <xdr:rowOff>22860</xdr:rowOff>
    </xdr:from>
    <xdr:to>
      <xdr:col>5</xdr:col>
      <xdr:colOff>327660</xdr:colOff>
      <xdr:row>28</xdr:row>
      <xdr:rowOff>205740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863840" y="8503920"/>
          <a:ext cx="182880" cy="182880"/>
        </a:xfrm>
        <a:prstGeom prst="ellipse">
          <a:avLst/>
        </a:prstGeom>
        <a:solidFill>
          <a:srgbClr val="54B45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absolute">
    <xdr:from>
      <xdr:col>8</xdr:col>
      <xdr:colOff>460374</xdr:colOff>
      <xdr:row>1</xdr:row>
      <xdr:rowOff>128371</xdr:rowOff>
    </xdr:from>
    <xdr:to>
      <xdr:col>8</xdr:col>
      <xdr:colOff>1180217</xdr:colOff>
      <xdr:row>6</xdr:row>
      <xdr:rowOff>121644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499" y="255371"/>
          <a:ext cx="719843" cy="7473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357251</xdr:colOff>
      <xdr:row>1</xdr:row>
      <xdr:rowOff>161250</xdr:rowOff>
    </xdr:from>
    <xdr:to>
      <xdr:col>2</xdr:col>
      <xdr:colOff>1703920</xdr:colOff>
      <xdr:row>6</xdr:row>
      <xdr:rowOff>88900</xdr:rowOff>
    </xdr:to>
    <xdr:pic>
      <xdr:nvPicPr>
        <xdr:cNvPr id="28" name="Graphiqu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1301" y="345400"/>
          <a:ext cx="1346669" cy="848400"/>
        </a:xfrm>
        <a:prstGeom prst="rect">
          <a:avLst/>
        </a:prstGeom>
      </xdr:spPr>
    </xdr:pic>
    <xdr:clientData/>
  </xdr:twoCellAnchor>
  <xdr:oneCellAnchor>
    <xdr:from>
      <xdr:col>14</xdr:col>
      <xdr:colOff>585107</xdr:colOff>
      <xdr:row>38</xdr:row>
      <xdr:rowOff>220980</xdr:rowOff>
    </xdr:from>
    <xdr:ext cx="227512" cy="289560"/>
    <xdr:pic>
      <xdr:nvPicPr>
        <xdr:cNvPr id="6" name="Graphiqu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944247" y="10637520"/>
          <a:ext cx="227512" cy="289560"/>
        </a:xfrm>
        <a:prstGeom prst="rect">
          <a:avLst/>
        </a:prstGeom>
      </xdr:spPr>
    </xdr:pic>
    <xdr:clientData/>
  </xdr:oneCellAnchor>
  <xdr:twoCellAnchor editAs="absolute">
    <xdr:from>
      <xdr:col>23</xdr:col>
      <xdr:colOff>825500</xdr:colOff>
      <xdr:row>2</xdr:row>
      <xdr:rowOff>29192</xdr:rowOff>
    </xdr:from>
    <xdr:to>
      <xdr:col>24</xdr:col>
      <xdr:colOff>627132</xdr:colOff>
      <xdr:row>6</xdr:row>
      <xdr:rowOff>5234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46650" y="397492"/>
          <a:ext cx="760482" cy="712642"/>
        </a:xfrm>
        <a:prstGeom prst="rect">
          <a:avLst/>
        </a:prstGeom>
      </xdr:spPr>
    </xdr:pic>
    <xdr:clientData/>
  </xdr:twoCellAnchor>
  <xdr:twoCellAnchor>
    <xdr:from>
      <xdr:col>6</xdr:col>
      <xdr:colOff>272668</xdr:colOff>
      <xdr:row>17</xdr:row>
      <xdr:rowOff>162278</xdr:rowOff>
    </xdr:from>
    <xdr:to>
      <xdr:col>14</xdr:col>
      <xdr:colOff>345722</xdr:colOff>
      <xdr:row>43</xdr:row>
      <xdr:rowOff>54547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277295</xdr:colOff>
      <xdr:row>2</xdr:row>
      <xdr:rowOff>11589</xdr:rowOff>
    </xdr:from>
    <xdr:to>
      <xdr:col>26</xdr:col>
      <xdr:colOff>953903</xdr:colOff>
      <xdr:row>6</xdr:row>
      <xdr:rowOff>119062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2733" y="265589"/>
          <a:ext cx="676608" cy="615473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2</xdr:row>
      <xdr:rowOff>16343</xdr:rowOff>
    </xdr:from>
    <xdr:to>
      <xdr:col>2</xdr:col>
      <xdr:colOff>2233840</xdr:colOff>
      <xdr:row>7</xdr:row>
      <xdr:rowOff>33584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54063" y="270343"/>
          <a:ext cx="1948090" cy="6522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116068</xdr:colOff>
      <xdr:row>2</xdr:row>
      <xdr:rowOff>14908</xdr:rowOff>
    </xdr:from>
    <xdr:to>
      <xdr:col>26</xdr:col>
      <xdr:colOff>739136</xdr:colOff>
      <xdr:row>7</xdr:row>
      <xdr:rowOff>7937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4818" y="268908"/>
          <a:ext cx="623068" cy="628029"/>
        </a:xfrm>
        <a:prstGeom prst="rect">
          <a:avLst/>
        </a:prstGeom>
      </xdr:spPr>
    </xdr:pic>
    <xdr:clientData/>
  </xdr:twoCellAnchor>
  <xdr:twoCellAnchor editAs="oneCell">
    <xdr:from>
      <xdr:col>2</xdr:col>
      <xdr:colOff>293687</xdr:colOff>
      <xdr:row>1</xdr:row>
      <xdr:rowOff>120196</xdr:rowOff>
    </xdr:from>
    <xdr:to>
      <xdr:col>2</xdr:col>
      <xdr:colOff>1466884</xdr:colOff>
      <xdr:row>7</xdr:row>
      <xdr:rowOff>21183</xdr:rowOff>
    </xdr:to>
    <xdr:pic>
      <xdr:nvPicPr>
        <xdr:cNvPr id="12" name="Graphiqu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52500" y="247196"/>
          <a:ext cx="1173197" cy="66298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326448</xdr:colOff>
      <xdr:row>1</xdr:row>
      <xdr:rowOff>119050</xdr:rowOff>
    </xdr:from>
    <xdr:to>
      <xdr:col>26</xdr:col>
      <xdr:colOff>925174</xdr:colOff>
      <xdr:row>6</xdr:row>
      <xdr:rowOff>87313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06448" y="246050"/>
          <a:ext cx="598726" cy="603263"/>
        </a:xfrm>
        <a:prstGeom prst="rect">
          <a:avLst/>
        </a:prstGeom>
      </xdr:spPr>
    </xdr:pic>
    <xdr:clientData/>
  </xdr:twoCellAnchor>
  <xdr:twoCellAnchor editAs="oneCell">
    <xdr:from>
      <xdr:col>2</xdr:col>
      <xdr:colOff>103188</xdr:colOff>
      <xdr:row>2</xdr:row>
      <xdr:rowOff>1906</xdr:rowOff>
    </xdr:from>
    <xdr:to>
      <xdr:col>2</xdr:col>
      <xdr:colOff>2273796</xdr:colOff>
      <xdr:row>6</xdr:row>
      <xdr:rowOff>114410</xdr:rowOff>
    </xdr:to>
    <xdr:pic>
      <xdr:nvPicPr>
        <xdr:cNvPr id="12" name="Graphiqu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62001" y="255906"/>
          <a:ext cx="2170608" cy="62050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318388</xdr:colOff>
      <xdr:row>1</xdr:row>
      <xdr:rowOff>107395</xdr:rowOff>
    </xdr:from>
    <xdr:to>
      <xdr:col>26</xdr:col>
      <xdr:colOff>940154</xdr:colOff>
      <xdr:row>6</xdr:row>
      <xdr:rowOff>104688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4944" y="234395"/>
          <a:ext cx="621766" cy="632293"/>
        </a:xfrm>
        <a:prstGeom prst="rect">
          <a:avLst/>
        </a:prstGeom>
      </xdr:spPr>
    </xdr:pic>
    <xdr:clientData/>
  </xdr:twoCellAnchor>
  <xdr:twoCellAnchor editAs="oneCell">
    <xdr:from>
      <xdr:col>2</xdr:col>
      <xdr:colOff>420687</xdr:colOff>
      <xdr:row>1</xdr:row>
      <xdr:rowOff>114878</xdr:rowOff>
    </xdr:from>
    <xdr:to>
      <xdr:col>2</xdr:col>
      <xdr:colOff>1888979</xdr:colOff>
      <xdr:row>6</xdr:row>
      <xdr:rowOff>97828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79500" y="241878"/>
          <a:ext cx="1468292" cy="617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284038</xdr:colOff>
      <xdr:row>2</xdr:row>
      <xdr:rowOff>28221</xdr:rowOff>
    </xdr:from>
    <xdr:to>
      <xdr:col>26</xdr:col>
      <xdr:colOff>945670</xdr:colOff>
      <xdr:row>7</xdr:row>
      <xdr:rowOff>792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7760" y="282221"/>
          <a:ext cx="661632" cy="607571"/>
        </a:xfrm>
        <a:prstGeom prst="rect">
          <a:avLst/>
        </a:prstGeom>
      </xdr:spPr>
    </xdr:pic>
    <xdr:clientData/>
  </xdr:twoCellAnchor>
  <xdr:twoCellAnchor editAs="oneCell">
    <xdr:from>
      <xdr:col>2</xdr:col>
      <xdr:colOff>183444</xdr:colOff>
      <xdr:row>2</xdr:row>
      <xdr:rowOff>7056</xdr:rowOff>
    </xdr:from>
    <xdr:to>
      <xdr:col>2</xdr:col>
      <xdr:colOff>2129077</xdr:colOff>
      <xdr:row>6</xdr:row>
      <xdr:rowOff>98945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56166" y="261056"/>
          <a:ext cx="1945633" cy="5998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585107</xdr:colOff>
      <xdr:row>39</xdr:row>
      <xdr:rowOff>220980</xdr:rowOff>
    </xdr:from>
    <xdr:ext cx="227512" cy="289560"/>
    <xdr:pic>
      <xdr:nvPicPr>
        <xdr:cNvPr id="3" name="Graphiqu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7207" y="6789420"/>
          <a:ext cx="227512" cy="289560"/>
        </a:xfrm>
        <a:prstGeom prst="rect">
          <a:avLst/>
        </a:prstGeom>
      </xdr:spPr>
    </xdr:pic>
    <xdr:clientData/>
  </xdr:oneCellAnchor>
  <xdr:twoCellAnchor editAs="absolute">
    <xdr:from>
      <xdr:col>22</xdr:col>
      <xdr:colOff>894522</xdr:colOff>
      <xdr:row>2</xdr:row>
      <xdr:rowOff>64871</xdr:rowOff>
    </xdr:from>
    <xdr:to>
      <xdr:col>23</xdr:col>
      <xdr:colOff>721847</xdr:colOff>
      <xdr:row>7</xdr:row>
      <xdr:rowOff>11584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7077" y="430631"/>
          <a:ext cx="827906" cy="861113"/>
        </a:xfrm>
        <a:prstGeom prst="rect">
          <a:avLst/>
        </a:prstGeom>
      </xdr:spPr>
    </xdr:pic>
    <xdr:clientData/>
  </xdr:twoCellAnchor>
  <xdr:twoCellAnchor>
    <xdr:from>
      <xdr:col>6</xdr:col>
      <xdr:colOff>333628</xdr:colOff>
      <xdr:row>18</xdr:row>
      <xdr:rowOff>59628</xdr:rowOff>
    </xdr:from>
    <xdr:to>
      <xdr:col>14</xdr:col>
      <xdr:colOff>580007</xdr:colOff>
      <xdr:row>44</xdr:row>
      <xdr:rowOff>64707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365760</xdr:colOff>
      <xdr:row>2</xdr:row>
      <xdr:rowOff>162560</xdr:rowOff>
    </xdr:from>
    <xdr:to>
      <xdr:col>2</xdr:col>
      <xdr:colOff>1264281</xdr:colOff>
      <xdr:row>7</xdr:row>
      <xdr:rowOff>54141</xdr:rowOff>
    </xdr:to>
    <xdr:pic>
      <xdr:nvPicPr>
        <xdr:cNvPr id="6" name="Graphiqu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48640" y="528320"/>
          <a:ext cx="1304921" cy="8059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585107</xdr:colOff>
      <xdr:row>39</xdr:row>
      <xdr:rowOff>220980</xdr:rowOff>
    </xdr:from>
    <xdr:ext cx="227512" cy="289560"/>
    <xdr:pic>
      <xdr:nvPicPr>
        <xdr:cNvPr id="5" name="Graphiqu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30047" y="6789420"/>
          <a:ext cx="227512" cy="289560"/>
        </a:xfrm>
        <a:prstGeom prst="rect">
          <a:avLst/>
        </a:prstGeom>
      </xdr:spPr>
    </xdr:pic>
    <xdr:clientData/>
  </xdr:oneCellAnchor>
  <xdr:twoCellAnchor editAs="absolute">
    <xdr:from>
      <xdr:col>8</xdr:col>
      <xdr:colOff>882007</xdr:colOff>
      <xdr:row>2</xdr:row>
      <xdr:rowOff>139115</xdr:rowOff>
    </xdr:from>
    <xdr:to>
      <xdr:col>9</xdr:col>
      <xdr:colOff>426720</xdr:colOff>
      <xdr:row>6</xdr:row>
      <xdr:rowOff>120219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407" y="504875"/>
          <a:ext cx="680093" cy="71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104294</xdr:rowOff>
    </xdr:from>
    <xdr:to>
      <xdr:col>2</xdr:col>
      <xdr:colOff>1085492</xdr:colOff>
      <xdr:row>6</xdr:row>
      <xdr:rowOff>105833</xdr:rowOff>
    </xdr:to>
    <xdr:pic>
      <xdr:nvPicPr>
        <xdr:cNvPr id="33" name="Graphiqu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792" y="231294"/>
          <a:ext cx="1037867" cy="636539"/>
        </a:xfrm>
        <a:prstGeom prst="rect">
          <a:avLst/>
        </a:prstGeom>
      </xdr:spPr>
    </xdr:pic>
    <xdr:clientData/>
  </xdr:twoCellAnchor>
  <xdr:twoCellAnchor editAs="oneCell">
    <xdr:from>
      <xdr:col>26</xdr:col>
      <xdr:colOff>268412</xdr:colOff>
      <xdr:row>1</xdr:row>
      <xdr:rowOff>56444</xdr:rowOff>
    </xdr:from>
    <xdr:to>
      <xdr:col>26</xdr:col>
      <xdr:colOff>909890</xdr:colOff>
      <xdr:row>6</xdr:row>
      <xdr:rowOff>84667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61B6A42-6C5D-4F1C-85A9-1FAB3DCA0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113801" y="183444"/>
          <a:ext cx="641478" cy="6632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298097</xdr:colOff>
      <xdr:row>2</xdr:row>
      <xdr:rowOff>6826</xdr:rowOff>
    </xdr:from>
    <xdr:to>
      <xdr:col>26</xdr:col>
      <xdr:colOff>874888</xdr:colOff>
      <xdr:row>6</xdr:row>
      <xdr:rowOff>89168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1208" y="253770"/>
          <a:ext cx="576791" cy="590342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301625</xdr:colOff>
      <xdr:row>2</xdr:row>
      <xdr:rowOff>3862</xdr:rowOff>
    </xdr:from>
    <xdr:to>
      <xdr:col>2</xdr:col>
      <xdr:colOff>1736484</xdr:colOff>
      <xdr:row>7</xdr:row>
      <xdr:rowOff>38068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60438" y="313425"/>
          <a:ext cx="1434859" cy="6692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293415</xdr:colOff>
      <xdr:row>1</xdr:row>
      <xdr:rowOff>89695</xdr:rowOff>
    </xdr:from>
    <xdr:to>
      <xdr:col>26</xdr:col>
      <xdr:colOff>950289</xdr:colOff>
      <xdr:row>7</xdr:row>
      <xdr:rowOff>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6526" y="209639"/>
          <a:ext cx="656874" cy="672306"/>
        </a:xfrm>
        <a:prstGeom prst="rect">
          <a:avLst/>
        </a:prstGeom>
      </xdr:spPr>
    </xdr:pic>
    <xdr:clientData/>
  </xdr:twoCellAnchor>
  <xdr:twoCellAnchor editAs="oneCell">
    <xdr:from>
      <xdr:col>2</xdr:col>
      <xdr:colOff>22571</xdr:colOff>
      <xdr:row>1</xdr:row>
      <xdr:rowOff>71151</xdr:rowOff>
    </xdr:from>
    <xdr:to>
      <xdr:col>2</xdr:col>
      <xdr:colOff>2296646</xdr:colOff>
      <xdr:row>6</xdr:row>
      <xdr:rowOff>103187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81384" y="190214"/>
          <a:ext cx="2274075" cy="667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198437</xdr:colOff>
      <xdr:row>2</xdr:row>
      <xdr:rowOff>739</xdr:rowOff>
    </xdr:from>
    <xdr:to>
      <xdr:col>2</xdr:col>
      <xdr:colOff>1636889</xdr:colOff>
      <xdr:row>6</xdr:row>
      <xdr:rowOff>94308</xdr:rowOff>
    </xdr:to>
    <xdr:pic>
      <xdr:nvPicPr>
        <xdr:cNvPr id="27" name="Graphiqu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4604" y="254739"/>
          <a:ext cx="1438452" cy="601569"/>
        </a:xfrm>
        <a:prstGeom prst="rect">
          <a:avLst/>
        </a:prstGeom>
      </xdr:spPr>
    </xdr:pic>
    <xdr:clientData/>
  </xdr:twoCellAnchor>
  <xdr:twoCellAnchor editAs="absolute">
    <xdr:from>
      <xdr:col>26</xdr:col>
      <xdr:colOff>155223</xdr:colOff>
      <xdr:row>1</xdr:row>
      <xdr:rowOff>77611</xdr:rowOff>
    </xdr:from>
    <xdr:to>
      <xdr:col>26</xdr:col>
      <xdr:colOff>812097</xdr:colOff>
      <xdr:row>6</xdr:row>
      <xdr:rowOff>114917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705ED9C-3176-4CE0-9857-D06B2BA9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49334" y="204611"/>
          <a:ext cx="656874" cy="6723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197555</xdr:colOff>
      <xdr:row>1</xdr:row>
      <xdr:rowOff>74152</xdr:rowOff>
    </xdr:from>
    <xdr:to>
      <xdr:col>2</xdr:col>
      <xdr:colOff>1607023</xdr:colOff>
      <xdr:row>6</xdr:row>
      <xdr:rowOff>94617</xdr:rowOff>
    </xdr:to>
    <xdr:pic>
      <xdr:nvPicPr>
        <xdr:cNvPr id="33" name="Graphiqu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3722" y="201152"/>
          <a:ext cx="1409468" cy="655465"/>
        </a:xfrm>
        <a:prstGeom prst="rect">
          <a:avLst/>
        </a:prstGeom>
      </xdr:spPr>
    </xdr:pic>
    <xdr:clientData/>
  </xdr:twoCellAnchor>
  <xdr:twoCellAnchor editAs="absolute">
    <xdr:from>
      <xdr:col>26</xdr:col>
      <xdr:colOff>282556</xdr:colOff>
      <xdr:row>1</xdr:row>
      <xdr:rowOff>95366</xdr:rowOff>
    </xdr:from>
    <xdr:to>
      <xdr:col>26</xdr:col>
      <xdr:colOff>938089</xdr:colOff>
      <xdr:row>6</xdr:row>
      <xdr:rowOff>119944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3556" y="222366"/>
          <a:ext cx="655533" cy="6595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1</xdr:row>
      <xdr:rowOff>108234</xdr:rowOff>
    </xdr:from>
    <xdr:to>
      <xdr:col>2</xdr:col>
      <xdr:colOff>2041525</xdr:colOff>
      <xdr:row>6</xdr:row>
      <xdr:rowOff>79226</xdr:rowOff>
    </xdr:to>
    <xdr:pic>
      <xdr:nvPicPr>
        <xdr:cNvPr id="31" name="Graphiqu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2813" y="235234"/>
          <a:ext cx="1787525" cy="605992"/>
        </a:xfrm>
        <a:prstGeom prst="rect">
          <a:avLst/>
        </a:prstGeom>
      </xdr:spPr>
    </xdr:pic>
    <xdr:clientData/>
  </xdr:twoCellAnchor>
  <xdr:twoCellAnchor editAs="absolute">
    <xdr:from>
      <xdr:col>26</xdr:col>
      <xdr:colOff>301623</xdr:colOff>
      <xdr:row>2</xdr:row>
      <xdr:rowOff>11317</xdr:rowOff>
    </xdr:from>
    <xdr:to>
      <xdr:col>26</xdr:col>
      <xdr:colOff>878034</xdr:colOff>
      <xdr:row>6</xdr:row>
      <xdr:rowOff>77611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9123" y="265317"/>
          <a:ext cx="576411" cy="5742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37890</xdr:colOff>
      <xdr:row>1</xdr:row>
      <xdr:rowOff>114090</xdr:rowOff>
    </xdr:from>
    <xdr:to>
      <xdr:col>2</xdr:col>
      <xdr:colOff>1594555</xdr:colOff>
      <xdr:row>6</xdr:row>
      <xdr:rowOff>94730</xdr:rowOff>
    </xdr:to>
    <xdr:pic>
      <xdr:nvPicPr>
        <xdr:cNvPr id="31" name="Graphique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3557" y="241090"/>
          <a:ext cx="1556665" cy="615640"/>
        </a:xfrm>
        <a:prstGeom prst="rect">
          <a:avLst/>
        </a:prstGeom>
      </xdr:spPr>
    </xdr:pic>
    <xdr:clientData/>
  </xdr:twoCellAnchor>
  <xdr:twoCellAnchor editAs="absolute">
    <xdr:from>
      <xdr:col>26</xdr:col>
      <xdr:colOff>328793</xdr:colOff>
      <xdr:row>1</xdr:row>
      <xdr:rowOff>101304</xdr:rowOff>
    </xdr:from>
    <xdr:to>
      <xdr:col>26</xdr:col>
      <xdr:colOff>937775</xdr:colOff>
      <xdr:row>6</xdr:row>
      <xdr:rowOff>84667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8182" y="228304"/>
          <a:ext cx="608982" cy="6183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116508</xdr:colOff>
      <xdr:row>2</xdr:row>
      <xdr:rowOff>21057</xdr:rowOff>
    </xdr:from>
    <xdr:to>
      <xdr:col>2</xdr:col>
      <xdr:colOff>1871979</xdr:colOff>
      <xdr:row>6</xdr:row>
      <xdr:rowOff>79376</xdr:rowOff>
    </xdr:to>
    <xdr:pic>
      <xdr:nvPicPr>
        <xdr:cNvPr id="26" name="Graphiqu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4821" y="275057"/>
          <a:ext cx="1755471" cy="566319"/>
        </a:xfrm>
        <a:prstGeom prst="rect">
          <a:avLst/>
        </a:prstGeom>
      </xdr:spPr>
    </xdr:pic>
    <xdr:clientData/>
  </xdr:twoCellAnchor>
  <xdr:twoCellAnchor editAs="absolute">
    <xdr:from>
      <xdr:col>26</xdr:col>
      <xdr:colOff>282939</xdr:colOff>
      <xdr:row>2</xdr:row>
      <xdr:rowOff>2024</xdr:rowOff>
    </xdr:from>
    <xdr:to>
      <xdr:col>26</xdr:col>
      <xdr:colOff>925375</xdr:colOff>
      <xdr:row>7</xdr:row>
      <xdr:rowOff>14111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8161" y="256024"/>
          <a:ext cx="642436" cy="647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ôle Clubs, Pratiques Et Territoires">
      <a:dk1>
        <a:srgbClr val="FFFFFF"/>
      </a:dk1>
      <a:lt1>
        <a:srgbClr val="DCDDDE"/>
      </a:lt1>
      <a:dk2>
        <a:srgbClr val="050840"/>
      </a:dk2>
      <a:lt2>
        <a:srgbClr val="E7E6E6"/>
      </a:lt2>
      <a:accent1>
        <a:srgbClr val="6BD9F2"/>
      </a:accent1>
      <a:accent2>
        <a:srgbClr val="FAA457"/>
      </a:accent2>
      <a:accent3>
        <a:srgbClr val="F2F2F2"/>
      </a:accent3>
      <a:accent4>
        <a:srgbClr val="FFC61A"/>
      </a:accent4>
      <a:accent5>
        <a:srgbClr val="F05574"/>
      </a:accent5>
      <a:accent6>
        <a:srgbClr val="AED984"/>
      </a:accent6>
      <a:hlink>
        <a:srgbClr val="933C91"/>
      </a:hlink>
      <a:folHlink>
        <a:srgbClr val="AA8ABF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CE3D-7C52-43AF-BD19-D0C5841E223A}">
  <sheetPr codeName="Feuil1">
    <tabColor rgb="FFFFC000"/>
    <pageSetUpPr fitToPage="1"/>
  </sheetPr>
  <dimension ref="A1:L64"/>
  <sheetViews>
    <sheetView showGridLines="0" tabSelected="1" zoomScale="80" zoomScaleNormal="80" workbookViewId="0">
      <pane xSplit="2" ySplit="9" topLeftCell="C10" activePane="bottomRight" state="frozen"/>
      <selection activeCell="Y17" sqref="Y17"/>
      <selection pane="topRight" activeCell="Y17" sqref="Y17"/>
      <selection pane="bottomLeft" activeCell="Y17" sqref="Y17"/>
      <selection pane="bottomRight" activeCell="H35" sqref="H35"/>
    </sheetView>
  </sheetViews>
  <sheetFormatPr baseColWidth="10" defaultRowHeight="14.5" x14ac:dyDescent="0.35"/>
  <cols>
    <col min="1" max="1" width="2.6640625" customWidth="1"/>
    <col min="2" max="2" width="58" customWidth="1"/>
    <col min="3" max="3" width="2.6640625" customWidth="1"/>
    <col min="4" max="4" width="14" customWidth="1"/>
    <col min="5" max="5" width="35.25" customWidth="1"/>
    <col min="6" max="7" width="6.75" customWidth="1"/>
    <col min="8" max="8" width="40.33203125" customWidth="1"/>
    <col min="9" max="9" width="21.08203125" customWidth="1"/>
    <col min="10" max="10" width="0.25" hidden="1" customWidth="1"/>
    <col min="24" max="24" width="2.6640625" customWidth="1"/>
  </cols>
  <sheetData>
    <row r="1" spans="1:12" s="159" customFormat="1" ht="10" customHeight="1" x14ac:dyDescent="0.35"/>
    <row r="2" spans="1:12" s="140" customFormat="1" ht="12" customHeight="1" x14ac:dyDescent="0.35">
      <c r="A2" s="159"/>
      <c r="B2" s="283"/>
      <c r="C2" s="197"/>
      <c r="D2" s="197"/>
      <c r="E2" s="197"/>
      <c r="F2" s="197"/>
      <c r="G2" s="197"/>
      <c r="H2" s="197"/>
      <c r="I2" s="209" t="s">
        <v>247</v>
      </c>
      <c r="L2" s="173"/>
    </row>
    <row r="3" spans="1:12" s="140" customFormat="1" ht="12" customHeight="1" x14ac:dyDescent="0.35">
      <c r="A3" s="159"/>
      <c r="B3" s="283"/>
      <c r="C3" s="197"/>
      <c r="D3" s="197"/>
      <c r="E3" s="197"/>
      <c r="F3" s="197"/>
      <c r="G3" s="197"/>
      <c r="H3" s="197"/>
      <c r="I3" s="209"/>
    </row>
    <row r="4" spans="1:12" s="140" customFormat="1" ht="12" customHeight="1" x14ac:dyDescent="0.35">
      <c r="A4" s="159"/>
      <c r="B4" s="283"/>
      <c r="C4" s="197"/>
      <c r="D4" s="207" t="s">
        <v>178</v>
      </c>
      <c r="E4" s="208"/>
      <c r="F4" s="208"/>
      <c r="G4" s="208"/>
      <c r="H4" s="197"/>
      <c r="I4" s="209"/>
    </row>
    <row r="5" spans="1:12" s="140" customFormat="1" ht="12" customHeight="1" x14ac:dyDescent="0.35">
      <c r="A5" s="159"/>
      <c r="B5" s="283"/>
      <c r="C5" s="197"/>
      <c r="D5" s="208"/>
      <c r="E5" s="208"/>
      <c r="F5" s="208"/>
      <c r="G5" s="208"/>
      <c r="H5" s="197"/>
      <c r="I5" s="209"/>
    </row>
    <row r="6" spans="1:12" s="140" customFormat="1" ht="12" customHeight="1" x14ac:dyDescent="0.35">
      <c r="A6" s="159"/>
      <c r="B6" s="283"/>
      <c r="C6" s="197"/>
      <c r="D6" s="208"/>
      <c r="E6" s="208"/>
      <c r="F6" s="208"/>
      <c r="G6" s="208"/>
      <c r="H6" s="197"/>
      <c r="I6" s="209"/>
    </row>
    <row r="7" spans="1:12" s="140" customFormat="1" ht="12" customHeight="1" x14ac:dyDescent="0.35">
      <c r="A7" s="159"/>
      <c r="B7" s="283"/>
      <c r="C7" s="197"/>
      <c r="D7" s="197"/>
      <c r="E7" s="198" t="s">
        <v>179</v>
      </c>
      <c r="F7" s="197"/>
      <c r="G7" s="197"/>
      <c r="H7" s="197"/>
      <c r="I7" s="209"/>
    </row>
    <row r="8" spans="1:12" s="140" customFormat="1" ht="12" customHeight="1" x14ac:dyDescent="0.35">
      <c r="A8" s="159"/>
      <c r="B8" s="283"/>
      <c r="C8" s="197"/>
      <c r="D8" s="197"/>
      <c r="E8" s="197"/>
      <c r="F8" s="197"/>
      <c r="G8" s="197"/>
      <c r="H8" s="197"/>
      <c r="I8" s="209"/>
    </row>
    <row r="9" spans="1:12" ht="45" customHeight="1" x14ac:dyDescent="0.35">
      <c r="B9" s="195" t="s">
        <v>0</v>
      </c>
      <c r="C9" s="4"/>
      <c r="D9" s="202" t="s">
        <v>235</v>
      </c>
      <c r="E9" s="202"/>
      <c r="F9" s="202"/>
      <c r="G9" s="202"/>
      <c r="H9" s="202"/>
      <c r="I9" s="202"/>
      <c r="J9" s="3"/>
      <c r="K9" s="1"/>
    </row>
    <row r="10" spans="1:12" ht="41.5" customHeight="1" x14ac:dyDescent="0.35">
      <c r="B10" s="212" t="s">
        <v>24</v>
      </c>
      <c r="D10" s="214" t="s">
        <v>26</v>
      </c>
      <c r="E10" s="214"/>
      <c r="F10" s="214"/>
      <c r="G10" s="214"/>
      <c r="H10" s="214"/>
      <c r="I10" s="214"/>
      <c r="J10" s="214"/>
    </row>
    <row r="11" spans="1:12" ht="42.65" customHeight="1" x14ac:dyDescent="0.35">
      <c r="B11" s="213"/>
      <c r="D11" s="215" t="s">
        <v>1</v>
      </c>
      <c r="E11" s="215"/>
      <c r="F11" s="215"/>
      <c r="G11" s="215"/>
      <c r="H11" s="215"/>
      <c r="I11" s="215"/>
      <c r="J11" s="215"/>
    </row>
    <row r="12" spans="1:12" ht="20" customHeight="1" x14ac:dyDescent="0.35">
      <c r="B12" s="126" t="s">
        <v>2</v>
      </c>
      <c r="C12" s="5"/>
      <c r="D12" s="79" t="s">
        <v>10</v>
      </c>
      <c r="E12" s="44" t="s">
        <v>11</v>
      </c>
      <c r="F12" s="216" t="s">
        <v>12</v>
      </c>
      <c r="G12" s="217"/>
      <c r="H12" s="217"/>
      <c r="I12" s="217"/>
      <c r="J12" s="26"/>
    </row>
    <row r="13" spans="1:12" ht="20" customHeight="1" x14ac:dyDescent="0.35">
      <c r="B13" s="126" t="s">
        <v>9</v>
      </c>
      <c r="C13" s="5"/>
      <c r="D13" s="175">
        <v>1</v>
      </c>
      <c r="E13" s="176" t="s">
        <v>13</v>
      </c>
      <c r="F13" s="19"/>
      <c r="G13" s="20">
        <v>1</v>
      </c>
      <c r="H13" s="218" t="s">
        <v>201</v>
      </c>
      <c r="I13" s="219"/>
      <c r="J13" s="5"/>
    </row>
    <row r="14" spans="1:12" ht="20" customHeight="1" x14ac:dyDescent="0.35">
      <c r="B14" s="126" t="s">
        <v>5</v>
      </c>
      <c r="C14" s="5"/>
      <c r="D14" s="175">
        <v>2</v>
      </c>
      <c r="E14" s="176" t="s">
        <v>14</v>
      </c>
      <c r="F14" s="19"/>
      <c r="G14" s="21">
        <v>2</v>
      </c>
      <c r="H14" s="218"/>
      <c r="I14" s="219"/>
      <c r="J14" s="5"/>
    </row>
    <row r="15" spans="1:12" ht="20" customHeight="1" x14ac:dyDescent="0.35">
      <c r="B15" s="126" t="s">
        <v>7</v>
      </c>
      <c r="C15" s="5"/>
      <c r="D15" s="178">
        <v>3</v>
      </c>
      <c r="E15" s="177" t="s">
        <v>15</v>
      </c>
      <c r="F15" s="18"/>
      <c r="G15" s="22">
        <v>3</v>
      </c>
      <c r="H15" s="218"/>
      <c r="I15" s="219"/>
      <c r="J15" s="5"/>
    </row>
    <row r="16" spans="1:12" ht="20" customHeight="1" x14ac:dyDescent="0.35">
      <c r="B16" s="126" t="s">
        <v>6</v>
      </c>
      <c r="C16" s="5"/>
      <c r="D16" s="179">
        <v>4</v>
      </c>
      <c r="E16" s="180" t="s">
        <v>16</v>
      </c>
      <c r="F16" s="17"/>
      <c r="G16" s="23">
        <v>4</v>
      </c>
      <c r="H16" s="218"/>
      <c r="I16" s="219"/>
      <c r="J16" s="5"/>
    </row>
    <row r="17" spans="2:10" ht="20" customHeight="1" x14ac:dyDescent="0.35">
      <c r="B17" s="126" t="s">
        <v>8</v>
      </c>
      <c r="C17" s="5"/>
      <c r="D17" s="181">
        <v>5</v>
      </c>
      <c r="E17" s="182" t="s">
        <v>17</v>
      </c>
      <c r="F17" s="17"/>
      <c r="G17" s="23">
        <v>5</v>
      </c>
      <c r="H17" s="218"/>
      <c r="I17" s="219"/>
      <c r="J17" s="5"/>
    </row>
    <row r="18" spans="2:10" ht="20" customHeight="1" x14ac:dyDescent="0.35">
      <c r="B18" s="126" t="s">
        <v>3</v>
      </c>
      <c r="C18" s="5"/>
      <c r="D18" s="87" t="s">
        <v>18</v>
      </c>
      <c r="E18" s="220" t="s">
        <v>236</v>
      </c>
      <c r="F18" s="220"/>
      <c r="G18" s="220"/>
      <c r="H18" s="220"/>
      <c r="I18" s="220"/>
      <c r="J18" s="5"/>
    </row>
    <row r="19" spans="2:10" ht="20" customHeight="1" x14ac:dyDescent="0.35">
      <c r="B19" s="126" t="s">
        <v>4</v>
      </c>
      <c r="C19" s="5"/>
      <c r="D19" s="87" t="s">
        <v>19</v>
      </c>
      <c r="E19" s="210" t="s">
        <v>20</v>
      </c>
      <c r="F19" s="210"/>
      <c r="G19" s="210"/>
      <c r="H19" s="210"/>
      <c r="I19" s="210"/>
      <c r="J19" s="5"/>
    </row>
    <row r="20" spans="2:10" ht="20" customHeight="1" x14ac:dyDescent="0.35">
      <c r="B20" s="24" t="s">
        <v>21</v>
      </c>
      <c r="C20" s="5"/>
      <c r="D20" s="211" t="s">
        <v>22</v>
      </c>
      <c r="E20" s="211"/>
      <c r="F20" s="211"/>
      <c r="G20" s="211"/>
      <c r="H20" s="211"/>
      <c r="I20" s="211"/>
      <c r="J20" s="5"/>
    </row>
    <row r="21" spans="2:10" x14ac:dyDescent="0.35">
      <c r="B21" s="5"/>
      <c r="C21" s="5"/>
      <c r="D21" s="5"/>
      <c r="E21" s="5"/>
      <c r="F21" s="5"/>
      <c r="G21" s="5"/>
      <c r="H21" s="5"/>
      <c r="I21" s="5"/>
      <c r="J21" s="5"/>
    </row>
    <row r="22" spans="2:10" ht="58.25" customHeight="1" x14ac:dyDescent="0.35">
      <c r="B22" s="212" t="s">
        <v>23</v>
      </c>
      <c r="C22" s="5"/>
      <c r="D22" s="214" t="s">
        <v>25</v>
      </c>
      <c r="E22" s="214"/>
      <c r="F22" s="214"/>
      <c r="G22" s="214"/>
      <c r="H22" s="214"/>
      <c r="I22" s="214"/>
      <c r="J22" s="214"/>
    </row>
    <row r="23" spans="2:10" ht="42.65" customHeight="1" x14ac:dyDescent="0.35">
      <c r="B23" s="212"/>
      <c r="C23" s="5"/>
      <c r="D23" s="215" t="s">
        <v>180</v>
      </c>
      <c r="E23" s="215"/>
      <c r="F23" s="215"/>
      <c r="G23" s="215"/>
      <c r="H23" s="215"/>
      <c r="I23" s="215"/>
      <c r="J23" s="215"/>
    </row>
    <row r="24" spans="2:10" ht="18" customHeight="1" x14ac:dyDescent="0.35">
      <c r="B24" s="212"/>
      <c r="C24" s="5"/>
      <c r="D24" s="80" t="s">
        <v>10</v>
      </c>
      <c r="E24" s="216" t="s">
        <v>11</v>
      </c>
      <c r="F24" s="217"/>
      <c r="G24" s="222"/>
      <c r="H24" s="217" t="s">
        <v>12</v>
      </c>
      <c r="I24" s="217"/>
      <c r="J24" s="217"/>
    </row>
    <row r="25" spans="2:10" ht="20" customHeight="1" x14ac:dyDescent="0.35">
      <c r="B25" s="86" t="s">
        <v>27</v>
      </c>
      <c r="C25" s="5"/>
      <c r="D25" s="175">
        <v>1</v>
      </c>
      <c r="E25" s="183" t="s">
        <v>33</v>
      </c>
      <c r="F25" s="19"/>
      <c r="G25" s="20">
        <v>1</v>
      </c>
      <c r="H25" s="218" t="s">
        <v>202</v>
      </c>
      <c r="I25" s="219"/>
      <c r="J25" s="5"/>
    </row>
    <row r="26" spans="2:10" ht="20" customHeight="1" x14ac:dyDescent="0.35">
      <c r="B26" s="86" t="s">
        <v>30</v>
      </c>
      <c r="C26" s="5"/>
      <c r="D26" s="175">
        <v>2</v>
      </c>
      <c r="E26" s="183" t="s">
        <v>34</v>
      </c>
      <c r="F26" s="19"/>
      <c r="G26" s="21">
        <v>2</v>
      </c>
      <c r="H26" s="218"/>
      <c r="I26" s="219"/>
      <c r="J26" s="5"/>
    </row>
    <row r="27" spans="2:10" ht="20" customHeight="1" x14ac:dyDescent="0.35">
      <c r="B27" s="86" t="s">
        <v>29</v>
      </c>
      <c r="C27" s="5"/>
      <c r="D27" s="178">
        <v>3</v>
      </c>
      <c r="E27" s="184" t="s">
        <v>15</v>
      </c>
      <c r="F27" s="18"/>
      <c r="G27" s="22">
        <v>3</v>
      </c>
      <c r="H27" s="218"/>
      <c r="I27" s="219"/>
      <c r="J27" s="5"/>
    </row>
    <row r="28" spans="2:10" ht="20" customHeight="1" x14ac:dyDescent="0.35">
      <c r="B28" s="86" t="s">
        <v>28</v>
      </c>
      <c r="C28" s="5"/>
      <c r="D28" s="179">
        <v>4</v>
      </c>
      <c r="E28" s="185" t="s">
        <v>35</v>
      </c>
      <c r="F28" s="17"/>
      <c r="G28" s="23">
        <v>4</v>
      </c>
      <c r="H28" s="218"/>
      <c r="I28" s="219"/>
      <c r="J28" s="5"/>
    </row>
    <row r="29" spans="2:10" ht="20" customHeight="1" x14ac:dyDescent="0.35">
      <c r="B29" s="86" t="s">
        <v>31</v>
      </c>
      <c r="C29" s="5"/>
      <c r="D29" s="181">
        <v>5</v>
      </c>
      <c r="E29" s="186" t="s">
        <v>36</v>
      </c>
      <c r="F29" s="28"/>
      <c r="G29" s="32" t="s">
        <v>37</v>
      </c>
      <c r="H29" s="28"/>
      <c r="I29" s="219"/>
      <c r="J29" s="5"/>
    </row>
    <row r="30" spans="2:10" ht="20" customHeight="1" x14ac:dyDescent="0.35">
      <c r="B30" s="24" t="s">
        <v>32</v>
      </c>
      <c r="C30" s="5"/>
      <c r="D30" s="211" t="s">
        <v>211</v>
      </c>
      <c r="E30" s="211"/>
      <c r="F30" s="211"/>
      <c r="G30" s="211"/>
      <c r="H30" s="211"/>
      <c r="I30" s="211"/>
      <c r="J30" s="5"/>
    </row>
    <row r="31" spans="2:10" x14ac:dyDescent="0.35">
      <c r="B31" s="5"/>
      <c r="C31" s="5"/>
      <c r="D31" s="5"/>
      <c r="E31" s="5"/>
      <c r="F31" s="5"/>
      <c r="G31" s="5"/>
      <c r="H31" s="5"/>
      <c r="I31" s="5"/>
      <c r="J31" s="5"/>
    </row>
    <row r="32" spans="2:10" ht="18" customHeight="1" x14ac:dyDescent="0.35">
      <c r="B32" s="24" t="s">
        <v>39</v>
      </c>
      <c r="C32" s="5"/>
      <c r="D32" s="221" t="s">
        <v>38</v>
      </c>
      <c r="E32" s="221"/>
      <c r="F32" s="221"/>
      <c r="G32" s="221"/>
      <c r="H32" s="221"/>
      <c r="I32" s="221"/>
      <c r="J32" s="5"/>
    </row>
    <row r="33" spans="2:10" ht="15" thickBot="1" x14ac:dyDescent="0.4">
      <c r="B33" s="5"/>
      <c r="C33" s="5"/>
      <c r="D33" s="5"/>
      <c r="E33" s="5"/>
      <c r="F33" s="5"/>
      <c r="G33" s="5"/>
      <c r="H33" s="5"/>
      <c r="I33" s="5"/>
      <c r="J33" s="5"/>
    </row>
    <row r="34" spans="2:10" ht="25.5" customHeight="1" x14ac:dyDescent="0.35">
      <c r="B34" s="193" t="s">
        <v>213</v>
      </c>
      <c r="C34" s="143"/>
      <c r="D34" s="188"/>
      <c r="E34" s="187" t="s">
        <v>40</v>
      </c>
      <c r="F34" s="5"/>
      <c r="G34" s="5"/>
      <c r="H34" s="191" t="s">
        <v>214</v>
      </c>
      <c r="I34" s="5"/>
      <c r="J34" s="5"/>
    </row>
    <row r="35" spans="2:10" s="190" customFormat="1" ht="17" customHeight="1" x14ac:dyDescent="0.35">
      <c r="B35" s="203" t="s">
        <v>215</v>
      </c>
      <c r="C35" s="189"/>
      <c r="D35" s="194">
        <v>1</v>
      </c>
      <c r="E35" s="275" t="s">
        <v>212</v>
      </c>
      <c r="F35" s="189"/>
      <c r="G35" s="189"/>
      <c r="H35" s="275" t="s">
        <v>234</v>
      </c>
      <c r="I35" s="189"/>
      <c r="J35" s="189"/>
    </row>
    <row r="36" spans="2:10" s="190" customFormat="1" ht="17" customHeight="1" x14ac:dyDescent="0.35">
      <c r="B36" s="204"/>
      <c r="C36" s="189"/>
      <c r="D36" s="194">
        <v>2</v>
      </c>
      <c r="E36" s="275" t="s">
        <v>216</v>
      </c>
      <c r="F36" s="189"/>
      <c r="G36" s="189"/>
      <c r="H36" s="275" t="s">
        <v>225</v>
      </c>
      <c r="I36" s="189"/>
      <c r="J36" s="189"/>
    </row>
    <row r="37" spans="2:10" s="190" customFormat="1" ht="17" customHeight="1" x14ac:dyDescent="0.35">
      <c r="B37" s="204"/>
      <c r="C37" s="189"/>
      <c r="D37" s="194">
        <v>3</v>
      </c>
      <c r="E37" s="275" t="s">
        <v>217</v>
      </c>
      <c r="F37" s="189"/>
      <c r="G37" s="189"/>
      <c r="H37" s="275" t="s">
        <v>226</v>
      </c>
      <c r="I37" s="189"/>
      <c r="J37" s="189"/>
    </row>
    <row r="38" spans="2:10" s="190" customFormat="1" ht="17" customHeight="1" x14ac:dyDescent="0.35">
      <c r="B38" s="204"/>
      <c r="C38" s="189"/>
      <c r="D38" s="194">
        <v>4</v>
      </c>
      <c r="E38" s="275" t="s">
        <v>218</v>
      </c>
      <c r="F38" s="189"/>
      <c r="G38" s="189"/>
      <c r="H38" s="275" t="s">
        <v>227</v>
      </c>
      <c r="I38" s="189"/>
      <c r="J38" s="189"/>
    </row>
    <row r="39" spans="2:10" s="190" customFormat="1" ht="17" customHeight="1" x14ac:dyDescent="0.35">
      <c r="B39" s="204"/>
      <c r="C39" s="189"/>
      <c r="D39" s="192">
        <v>5</v>
      </c>
      <c r="E39" s="276" t="s">
        <v>219</v>
      </c>
      <c r="F39" s="189"/>
      <c r="G39" s="189"/>
      <c r="H39" s="276" t="s">
        <v>228</v>
      </c>
      <c r="I39" s="189"/>
      <c r="J39" s="189"/>
    </row>
    <row r="40" spans="2:10" s="190" customFormat="1" ht="17" customHeight="1" x14ac:dyDescent="0.35">
      <c r="B40" s="205" t="s">
        <v>237</v>
      </c>
      <c r="C40" s="189"/>
      <c r="D40" s="192">
        <v>6</v>
      </c>
      <c r="E40" s="276" t="s">
        <v>220</v>
      </c>
      <c r="F40" s="189"/>
      <c r="G40" s="189"/>
      <c r="H40" s="276" t="s">
        <v>229</v>
      </c>
      <c r="I40" s="189"/>
      <c r="J40" s="189"/>
    </row>
    <row r="41" spans="2:10" s="190" customFormat="1" ht="17" customHeight="1" x14ac:dyDescent="0.35">
      <c r="B41" s="205"/>
      <c r="C41" s="189"/>
      <c r="D41" s="192">
        <v>7</v>
      </c>
      <c r="E41" s="276" t="s">
        <v>221</v>
      </c>
      <c r="F41" s="189"/>
      <c r="G41" s="189"/>
      <c r="H41" s="276" t="s">
        <v>230</v>
      </c>
      <c r="I41" s="189"/>
      <c r="J41" s="189"/>
    </row>
    <row r="42" spans="2:10" s="190" customFormat="1" ht="17" customHeight="1" x14ac:dyDescent="0.35">
      <c r="B42" s="205"/>
      <c r="C42" s="189"/>
      <c r="D42" s="192">
        <v>8</v>
      </c>
      <c r="E42" s="276" t="s">
        <v>222</v>
      </c>
      <c r="F42" s="189"/>
      <c r="G42" s="189"/>
      <c r="H42" s="276" t="s">
        <v>231</v>
      </c>
      <c r="I42" s="189"/>
      <c r="J42" s="189"/>
    </row>
    <row r="43" spans="2:10" s="190" customFormat="1" ht="17" customHeight="1" x14ac:dyDescent="0.35">
      <c r="B43" s="205"/>
      <c r="C43" s="189"/>
      <c r="D43" s="192">
        <v>9</v>
      </c>
      <c r="E43" s="276" t="s">
        <v>223</v>
      </c>
      <c r="F43" s="189"/>
      <c r="G43" s="189"/>
      <c r="H43" s="276" t="s">
        <v>232</v>
      </c>
      <c r="I43" s="189"/>
      <c r="J43" s="189"/>
    </row>
    <row r="44" spans="2:10" s="190" customFormat="1" ht="17" customHeight="1" x14ac:dyDescent="0.35">
      <c r="B44" s="206"/>
      <c r="C44" s="189"/>
      <c r="D44" s="192">
        <v>10</v>
      </c>
      <c r="E44" s="276" t="s">
        <v>224</v>
      </c>
      <c r="F44" s="189"/>
      <c r="G44" s="189"/>
      <c r="H44" s="276" t="s">
        <v>233</v>
      </c>
      <c r="I44" s="189"/>
      <c r="J44" s="189"/>
    </row>
    <row r="45" spans="2:10" ht="15" customHeight="1" x14ac:dyDescent="0.35">
      <c r="B45" s="5"/>
      <c r="C45" s="5"/>
      <c r="D45" s="142"/>
      <c r="E45" s="5"/>
      <c r="F45" s="5"/>
      <c r="G45" s="5"/>
      <c r="H45" s="5"/>
      <c r="I45" s="5"/>
      <c r="J45" s="5"/>
    </row>
    <row r="46" spans="2:10" x14ac:dyDescent="0.35">
      <c r="B46" s="5"/>
      <c r="C46" s="5"/>
      <c r="D46" s="5"/>
      <c r="E46" s="5"/>
      <c r="F46" s="5"/>
      <c r="G46" s="5"/>
      <c r="H46" s="5"/>
      <c r="I46" s="5"/>
      <c r="J46" s="5"/>
    </row>
    <row r="47" spans="2:10" x14ac:dyDescent="0.35">
      <c r="B47" s="5"/>
      <c r="C47" s="5"/>
      <c r="D47" s="5"/>
      <c r="E47" s="5"/>
      <c r="F47" s="5"/>
      <c r="G47" s="5"/>
      <c r="H47" s="5"/>
      <c r="I47" s="5"/>
      <c r="J47" s="5"/>
    </row>
    <row r="48" spans="2:10" x14ac:dyDescent="0.35">
      <c r="B48" s="5"/>
      <c r="C48" s="5"/>
      <c r="D48" s="5"/>
      <c r="E48" s="5"/>
      <c r="F48" s="5"/>
      <c r="G48" s="5"/>
      <c r="H48" s="5"/>
      <c r="I48" s="5"/>
      <c r="J48" s="5"/>
    </row>
    <row r="49" spans="2:10" x14ac:dyDescent="0.35">
      <c r="B49" s="5"/>
      <c r="C49" s="5"/>
      <c r="D49" s="5"/>
      <c r="E49" s="5"/>
      <c r="F49" s="5"/>
      <c r="G49" s="5"/>
      <c r="H49" s="5"/>
      <c r="I49" s="5"/>
      <c r="J49" s="5"/>
    </row>
    <row r="50" spans="2:10" x14ac:dyDescent="0.35">
      <c r="B50" s="5"/>
      <c r="C50" s="5"/>
      <c r="D50" s="5"/>
      <c r="E50" s="5"/>
      <c r="F50" s="5"/>
      <c r="G50" s="5"/>
      <c r="H50" s="5"/>
      <c r="I50" s="5"/>
      <c r="J50" s="5"/>
    </row>
    <row r="51" spans="2:10" x14ac:dyDescent="0.35">
      <c r="B51" s="5"/>
      <c r="C51" s="5"/>
      <c r="D51" s="5"/>
      <c r="E51" s="5"/>
      <c r="F51" s="5"/>
      <c r="G51" s="5"/>
      <c r="H51" s="5"/>
      <c r="I51" s="5"/>
      <c r="J51" s="5"/>
    </row>
    <row r="52" spans="2:10" x14ac:dyDescent="0.35">
      <c r="B52" s="5"/>
      <c r="C52" s="5"/>
      <c r="D52" s="5"/>
      <c r="E52" s="5"/>
      <c r="F52" s="5"/>
      <c r="G52" s="5"/>
      <c r="H52" s="5"/>
      <c r="I52" s="5"/>
      <c r="J52" s="5"/>
    </row>
    <row r="53" spans="2:10" x14ac:dyDescent="0.35">
      <c r="B53" s="5"/>
      <c r="C53" s="5"/>
      <c r="D53" s="5"/>
      <c r="E53" s="5"/>
      <c r="F53" s="5"/>
      <c r="G53" s="5"/>
      <c r="H53" s="5"/>
      <c r="I53" s="5"/>
      <c r="J53" s="5"/>
    </row>
    <row r="54" spans="2:10" x14ac:dyDescent="0.35">
      <c r="B54" s="5"/>
      <c r="C54" s="5"/>
      <c r="D54" s="5"/>
      <c r="E54" s="5"/>
      <c r="F54" s="5"/>
      <c r="G54" s="5"/>
      <c r="H54" s="5"/>
      <c r="I54" s="5"/>
      <c r="J54" s="5"/>
    </row>
    <row r="55" spans="2:10" x14ac:dyDescent="0.35">
      <c r="B55" s="5"/>
      <c r="C55" s="5"/>
      <c r="D55" s="5"/>
      <c r="E55" s="5"/>
      <c r="F55" s="5"/>
      <c r="G55" s="5"/>
      <c r="H55" s="5"/>
      <c r="I55" s="5"/>
      <c r="J55" s="5"/>
    </row>
    <row r="56" spans="2:10" x14ac:dyDescent="0.35">
      <c r="B56" s="5"/>
      <c r="C56" s="5"/>
      <c r="D56" s="5"/>
      <c r="E56" s="5"/>
      <c r="F56" s="5"/>
      <c r="G56" s="5"/>
      <c r="H56" s="5"/>
      <c r="I56" s="5"/>
      <c r="J56" s="5"/>
    </row>
    <row r="57" spans="2:10" x14ac:dyDescent="0.35">
      <c r="B57" s="5"/>
      <c r="C57" s="5"/>
      <c r="D57" s="5"/>
      <c r="E57" s="5"/>
      <c r="F57" s="5"/>
      <c r="G57" s="5"/>
      <c r="H57" s="5"/>
      <c r="I57" s="5"/>
      <c r="J57" s="5"/>
    </row>
    <row r="58" spans="2:10" x14ac:dyDescent="0.35">
      <c r="B58" s="5"/>
      <c r="C58" s="5"/>
      <c r="D58" s="5"/>
      <c r="E58" s="5"/>
      <c r="F58" s="5"/>
      <c r="G58" s="5"/>
      <c r="H58" s="5"/>
      <c r="I58" s="5"/>
      <c r="J58" s="5"/>
    </row>
    <row r="59" spans="2:10" x14ac:dyDescent="0.35">
      <c r="B59" s="5"/>
      <c r="C59" s="5"/>
      <c r="D59" s="5"/>
      <c r="E59" s="5"/>
      <c r="F59" s="5"/>
      <c r="G59" s="5"/>
      <c r="H59" s="5"/>
      <c r="I59" s="5"/>
      <c r="J59" s="5"/>
    </row>
    <row r="60" spans="2:10" x14ac:dyDescent="0.35">
      <c r="B60" s="5"/>
      <c r="C60" s="5"/>
      <c r="D60" s="5"/>
      <c r="E60" s="5"/>
      <c r="F60" s="5"/>
      <c r="G60" s="5"/>
      <c r="H60" s="5"/>
      <c r="I60" s="5"/>
      <c r="J60" s="5"/>
    </row>
    <row r="61" spans="2:10" x14ac:dyDescent="0.35">
      <c r="B61" s="5"/>
      <c r="C61" s="5"/>
      <c r="D61" s="5"/>
      <c r="E61" s="5"/>
      <c r="F61" s="5"/>
      <c r="G61" s="5"/>
      <c r="H61" s="5"/>
      <c r="I61" s="5"/>
      <c r="J61" s="5"/>
    </row>
    <row r="62" spans="2:10" x14ac:dyDescent="0.35">
      <c r="B62" s="5"/>
      <c r="C62" s="5"/>
      <c r="D62" s="5"/>
      <c r="E62" s="5"/>
      <c r="F62" s="5"/>
      <c r="G62" s="5"/>
      <c r="H62" s="5"/>
      <c r="I62" s="5"/>
      <c r="J62" s="5"/>
    </row>
    <row r="63" spans="2:10" x14ac:dyDescent="0.35">
      <c r="B63" s="5"/>
      <c r="C63" s="5"/>
      <c r="D63" s="5"/>
      <c r="E63" s="5"/>
      <c r="F63" s="5"/>
      <c r="G63" s="5"/>
      <c r="H63" s="5"/>
      <c r="I63" s="5"/>
      <c r="J63" s="5"/>
    </row>
    <row r="64" spans="2:10" x14ac:dyDescent="0.35">
      <c r="B64" s="5"/>
      <c r="C64" s="5"/>
      <c r="D64" s="5"/>
      <c r="E64" s="5"/>
      <c r="F64" s="5"/>
      <c r="G64" s="5"/>
      <c r="H64" s="5"/>
      <c r="I64" s="5"/>
      <c r="J64" s="5"/>
    </row>
  </sheetData>
  <sheetProtection sheet="1" scenarios="1"/>
  <mergeCells count="24">
    <mergeCell ref="B2:B8"/>
    <mergeCell ref="E18:I18"/>
    <mergeCell ref="D32:I32"/>
    <mergeCell ref="E24:G24"/>
    <mergeCell ref="H24:J24"/>
    <mergeCell ref="H25:H28"/>
    <mergeCell ref="D30:I30"/>
    <mergeCell ref="I25:I29"/>
    <mergeCell ref="D9:I9"/>
    <mergeCell ref="B35:B39"/>
    <mergeCell ref="B40:B44"/>
    <mergeCell ref="D4:G6"/>
    <mergeCell ref="I2:I8"/>
    <mergeCell ref="E19:I19"/>
    <mergeCell ref="D20:I20"/>
    <mergeCell ref="B10:B11"/>
    <mergeCell ref="D10:J10"/>
    <mergeCell ref="D11:J11"/>
    <mergeCell ref="D22:J22"/>
    <mergeCell ref="D23:J23"/>
    <mergeCell ref="F12:I12"/>
    <mergeCell ref="B22:B24"/>
    <mergeCell ref="H13:H17"/>
    <mergeCell ref="I13:I17"/>
  </mergeCell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58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E47C-41EB-4263-85AC-390E983A70A7}">
  <sheetPr codeName="Feuil10">
    <tabColor theme="3"/>
    <pageSetUpPr fitToPage="1"/>
  </sheetPr>
  <dimension ref="B2:AD81"/>
  <sheetViews>
    <sheetView showGridLines="0" zoomScale="90" zoomScaleNormal="90" workbookViewId="0">
      <selection activeCell="I4" sqref="I4:T6"/>
    </sheetView>
  </sheetViews>
  <sheetFormatPr baseColWidth="10" defaultRowHeight="14.5" x14ac:dyDescent="0.35"/>
  <cols>
    <col min="1" max="1" width="2.6640625" customWidth="1"/>
    <col min="2" max="2" width="5.9140625" customWidth="1"/>
    <col min="3" max="3" width="33.4140625" customWidth="1"/>
    <col min="4" max="4" width="12.6640625" customWidth="1"/>
    <col min="5" max="5" width="0.4140625" customWidth="1"/>
    <col min="6" max="6" width="2.25" customWidth="1"/>
    <col min="7" max="7" width="10.9140625" customWidth="1"/>
    <col min="8" max="8" width="0.4140625" customWidth="1"/>
    <col min="9" max="9" width="14.58203125" customWidth="1"/>
    <col min="10" max="10" width="12.58203125" customWidth="1"/>
    <col min="11" max="11" width="12.6640625" customWidth="1"/>
    <col min="12" max="12" width="10.6640625" customWidth="1"/>
    <col min="13" max="13" width="14.58203125" customWidth="1"/>
    <col min="14" max="14" width="0.4140625" customWidth="1"/>
    <col min="15" max="15" width="10.4140625" customWidth="1"/>
    <col min="16" max="16" width="0.25" hidden="1" customWidth="1"/>
    <col min="17" max="17" width="0.4140625" customWidth="1"/>
    <col min="18" max="18" width="10.6640625" customWidth="1"/>
    <col min="19" max="19" width="14.58203125" customWidth="1"/>
    <col min="20" max="20" width="12.58203125" customWidth="1"/>
    <col min="21" max="21" width="12.6640625" customWidth="1"/>
    <col min="22" max="22" width="10.6640625" customWidth="1"/>
    <col min="23" max="23" width="14.58203125" customWidth="1"/>
    <col min="24" max="24" width="12.58203125" customWidth="1"/>
    <col min="25" max="25" width="12.6640625" customWidth="1"/>
    <col min="26" max="26" width="10.4140625" customWidth="1"/>
    <col min="27" max="27" width="9.75" customWidth="1"/>
    <col min="28" max="28" width="0.4140625" customWidth="1"/>
    <col min="29" max="29" width="11.75" customWidth="1"/>
    <col min="37" max="37" width="2.6640625" customWidth="1"/>
  </cols>
  <sheetData>
    <row r="2" spans="2:30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2:30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2:30" x14ac:dyDescent="0.35">
      <c r="B4" s="84"/>
      <c r="C4" s="84"/>
      <c r="D4" s="84"/>
      <c r="E4" s="84"/>
      <c r="F4" s="84"/>
      <c r="G4" s="84"/>
      <c r="H4" s="84"/>
      <c r="I4" s="226" t="str">
        <f>Explications!D4</f>
        <v>Projet club</v>
      </c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84"/>
      <c r="V4" s="84"/>
      <c r="W4" s="84"/>
      <c r="X4" s="84"/>
      <c r="Y4" s="84"/>
    </row>
    <row r="5" spans="2:30" x14ac:dyDescent="0.35">
      <c r="B5" s="84"/>
      <c r="C5" s="84"/>
      <c r="D5" s="84"/>
      <c r="E5" s="84"/>
      <c r="F5" s="84"/>
      <c r="G5" s="84"/>
      <c r="H5" s="84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84"/>
      <c r="V5" s="84"/>
      <c r="W5" s="84"/>
      <c r="X5" s="84"/>
      <c r="Y5" s="84"/>
    </row>
    <row r="6" spans="2:30" x14ac:dyDescent="0.35">
      <c r="B6" s="84"/>
      <c r="C6" s="84"/>
      <c r="D6" s="84"/>
      <c r="E6" s="84"/>
      <c r="F6" s="84"/>
      <c r="G6" s="84"/>
      <c r="H6" s="84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84"/>
      <c r="V6" s="84"/>
      <c r="W6" s="84"/>
      <c r="X6" s="84"/>
      <c r="Y6" s="84"/>
    </row>
    <row r="7" spans="2:30" ht="19.75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spans="2:30" ht="2" customHeight="1" x14ac:dyDescent="0.35"/>
    <row r="9" spans="2:30" ht="18" customHeight="1" x14ac:dyDescent="0.35">
      <c r="C9" s="7"/>
      <c r="D9" s="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3"/>
      <c r="Q9" s="3"/>
      <c r="R9" s="1"/>
      <c r="S9" s="1"/>
    </row>
    <row r="10" spans="2:30" ht="2" customHeight="1" x14ac:dyDescent="0.3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2:30" ht="18" customHeight="1" x14ac:dyDescent="0.35">
      <c r="B11" s="229" t="s">
        <v>190</v>
      </c>
      <c r="C11" s="229"/>
      <c r="D11" s="229"/>
      <c r="E11" s="5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2"/>
      <c r="U11" s="2"/>
      <c r="V11" s="2"/>
      <c r="W11" s="2"/>
      <c r="X11" s="2"/>
      <c r="Z11" s="2"/>
      <c r="AC11" s="1"/>
    </row>
    <row r="12" spans="2:30" ht="2" customHeight="1" x14ac:dyDescent="0.35">
      <c r="C12" s="6"/>
      <c r="D12" s="6"/>
      <c r="E12" s="5"/>
      <c r="F12" s="5"/>
      <c r="G12" s="10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30" ht="14" customHeight="1" thickBot="1" x14ac:dyDescent="0.4">
      <c r="B13" s="10"/>
      <c r="C13" s="7"/>
      <c r="D13" s="7"/>
      <c r="E13" s="5"/>
      <c r="F13" s="13"/>
      <c r="G13" s="10"/>
      <c r="H13" s="13"/>
      <c r="I13" s="19"/>
      <c r="J13" s="19"/>
      <c r="K13" s="36"/>
      <c r="L13" s="36"/>
      <c r="M13" s="37"/>
      <c r="N13" s="37"/>
      <c r="O13" s="38"/>
      <c r="P13" s="5"/>
      <c r="Q13" s="5"/>
      <c r="AA13" s="2"/>
      <c r="AC13" s="45"/>
    </row>
    <row r="14" spans="2:30" s="38" customFormat="1" ht="25.75" customHeight="1" thickBot="1" x14ac:dyDescent="0.4">
      <c r="B14" s="10"/>
      <c r="C14" s="87" t="s">
        <v>155</v>
      </c>
      <c r="D14" s="87" t="s">
        <v>42</v>
      </c>
      <c r="E14" s="42"/>
      <c r="F14" s="124"/>
      <c r="G14" s="10"/>
      <c r="H14" s="124"/>
      <c r="I14" s="230" t="s">
        <v>183</v>
      </c>
      <c r="J14" s="230"/>
      <c r="K14" s="230"/>
      <c r="L14" s="230"/>
      <c r="M14" s="230"/>
      <c r="N14" s="37"/>
      <c r="O14" s="56"/>
      <c r="P14" s="42"/>
      <c r="Q14" s="42"/>
      <c r="R14" s="240" t="s">
        <v>170</v>
      </c>
      <c r="S14" s="241"/>
      <c r="T14" s="241"/>
      <c r="U14" s="242"/>
      <c r="V14" s="227" t="s">
        <v>164</v>
      </c>
      <c r="W14" s="228"/>
      <c r="X14" s="235" t="s">
        <v>168</v>
      </c>
      <c r="Y14" s="236"/>
    </row>
    <row r="15" spans="2:30" ht="14" customHeight="1" x14ac:dyDescent="0.35">
      <c r="B15" s="55">
        <v>1</v>
      </c>
      <c r="C15" s="53" t="s">
        <v>156</v>
      </c>
      <c r="D15" s="163">
        <f>IF('Int 1. ADN'!$AA$21&gt;0,'Int 1. ADN'!$AA$21,(0))</f>
        <v>3.7572428571428573</v>
      </c>
      <c r="E15" s="5"/>
      <c r="F15" s="145">
        <f t="shared" ref="F15:F21" si="0">RANK(D15,$D$15:$D$22)</f>
        <v>2</v>
      </c>
      <c r="G15" s="10"/>
      <c r="H15" s="13"/>
      <c r="I15" s="57" t="s">
        <v>14</v>
      </c>
      <c r="J15" s="239" t="s">
        <v>164</v>
      </c>
      <c r="K15" s="239"/>
      <c r="L15" s="59" t="s">
        <v>16</v>
      </c>
      <c r="M15" s="105" t="s">
        <v>167</v>
      </c>
      <c r="N15" s="37"/>
      <c r="O15" s="37"/>
      <c r="P15" s="38"/>
      <c r="Q15" s="5"/>
      <c r="R15" s="101">
        <v>1</v>
      </c>
      <c r="S15" s="237" t="str">
        <f>IF(AND($D$15&gt;=3.5,$F$15=1),$C$15,IF(AND($D$16&gt;=3.5,$F$16=1),$C$16,IF(AND($D$17&gt;=3.5,$F$17=1),$C$17,IF(AND($D$18&gt;=3.5,$F$18=1),$C$18,IF(AND($D$19&gt;=3.5,$F$19=1),$C$19,IF(AND($D$20&gt;=3.5,$F$20=1),$C$20,IF(AND($D$21&gt;=3.5,$F$21=1),$C$21,IF(AND($D$22&gt;=3.5,$F$22=1),$C$22," "))))))))</f>
        <v>Equipements</v>
      </c>
      <c r="T15" s="237"/>
      <c r="U15" s="103">
        <f>IF(AND($D$15&gt;=3.5,$F$15=1),$D$15,IF(AND($D$16&gt;=3.5,$F$16=1),$D$16,IF(AND($D$17&gt;=3.5,$F$17=1),$D$17,IF(AND($D$18&gt;=3.5,$F$18=1),$D$18,IF(AND($D$19&gt;=3.5,$F$19=1),$D$19,IF(AND($D$20&gt;=3.5,$F$20=1),$D$20,IF(AND($D$21&gt;=3.5,$F$21=1),$D$21,IF(AND($D$22&gt;=3.5,$F$22=1),$D$22," "))))))))</f>
        <v>3.9445444444444449</v>
      </c>
      <c r="V15" s="102">
        <v>1</v>
      </c>
      <c r="W15" s="238" t="str">
        <f>IF(AND($D$15&lt;3.5,$F$15=8),$C$15,IF(AND($D$16&lt;3.5,$F$16=8),$C$16,IF(AND($D$17&lt;3.5,$F$17=8),$C$17,IF(AND($D$18&lt;3.5,$F$18=8),$C$18,IF(AND($D$19&lt;3.5,$F$19=8),$C$19,IF(AND($D$20&lt;3.5,$F$20=8),$C$20,IF(AND($D$21&lt;3.5,$F$21=8),$C$21,IF(AND($D$22&lt;3.5,$F$22=8),$C$22," "))))))))</f>
        <v>Votre collectivité</v>
      </c>
      <c r="X15" s="238"/>
      <c r="Y15" s="103">
        <f>IF(AND($D$15&lt;3.5,$F$15=8),$D$15,IF(AND($D$16&lt;3.5,$F$16=8),$D$16,IF(AND($D$17&lt;3.5,$F$17=8),$D$17,IF(AND($D$18&lt;3.5,$F$18=8),$D$18,IF(AND($D$19&lt;3.5,$F$19=8),$D$19,IF(AND($D$20&lt;3.5,$F$20=8),$D$20,IF(AND($D$21&lt;3.5,$F$21=8),$D$21,IF(AND($D$22&lt;3.5,$F$22=8),$D$22," "))))))))</f>
        <v>3.363736363636364</v>
      </c>
      <c r="AB15" s="2"/>
      <c r="AD15" s="45"/>
    </row>
    <row r="16" spans="2:30" ht="14" customHeight="1" x14ac:dyDescent="0.35">
      <c r="B16" s="55">
        <v>2</v>
      </c>
      <c r="C16" s="54" t="s">
        <v>157</v>
      </c>
      <c r="D16" s="163">
        <f>IF('Int 2. EQUIPES'!$AA$28&gt;0,'Int 2. EQUIPES'!$AA$28,(0))</f>
        <v>3.7156555555555553</v>
      </c>
      <c r="E16" s="5"/>
      <c r="F16" s="145">
        <f t="shared" si="0"/>
        <v>4</v>
      </c>
      <c r="G16" s="10"/>
      <c r="H16" s="11"/>
      <c r="I16" s="58" t="s">
        <v>196</v>
      </c>
      <c r="J16" s="162" t="s">
        <v>165</v>
      </c>
      <c r="K16" s="104" t="s">
        <v>166</v>
      </c>
      <c r="L16" s="106">
        <v>3.5</v>
      </c>
      <c r="M16" s="155">
        <v>4.5</v>
      </c>
      <c r="N16" s="37"/>
      <c r="O16" s="38"/>
      <c r="P16" s="5"/>
      <c r="Q16" s="5"/>
      <c r="R16" s="94">
        <v>2</v>
      </c>
      <c r="S16" s="233" t="str">
        <f>IF(AND($D$15&gt;=3.5,$F$15=2),$C$15,IF(AND($D$16&gt;=3.5,$F$16=2),$C$16,IF(AND($D$17&gt;=3.5,$F$17=2),$C$17,IF(AND($D$18&gt;=3.5,$F$18=2),$C$18,IF(AND($D$19&gt;=3.5,$F$19=2),$C$19,IF(AND($D$20&gt;=3.5,$F$20=2),$C$20,IF(AND($D$21&gt;=3.5,$F$21=2),$C$21,IF(AND($D$22&gt;=3.5,$F$22=2),$C$22," "))))))))</f>
        <v>ADN du club</v>
      </c>
      <c r="T16" s="233"/>
      <c r="U16" s="95">
        <f>IF(AND($D$15&gt;=3.5,$F$15=2),$D$15,IF(AND($D$16&gt;=3.5,$F$16=2),$D$16,IF(AND($D$17&gt;=3.5,$F$17=2),$D$17,IF(AND($D$18&gt;=3.5,$F$18=2),$D$18,IF(AND($D$19&gt;=3.5,$F$19=2),$D$19,IF(AND($D$20&gt;=3.5,$F$20=2),$D$20,IF(AND($D$21&gt;=3.5,$F$21=2),$D$21,IF(AND($D$22&gt;=3.5,$F$22=2),$D$22," "))))))))</f>
        <v>3.7572428571428573</v>
      </c>
      <c r="V16" s="99">
        <v>2</v>
      </c>
      <c r="W16" s="234" t="str">
        <f>IF(AND($D$15&lt;3.5,$F$15=7),$C$15,IF(AND($D$16&lt;3.5,$F$16=7),$C$16,IF(AND($D$17&lt;3.5,$F$17=7),$C$17,IF(AND($D$18&lt;3.5,$F$18=7),$C$18,IF(AND($D$19&lt;3.5,$F$19=7),$C$19,IF(AND($D$20&lt;3.5,$F$20=7),$C$20,IF(AND($D$21&lt;3.5,$F$21=7),$C$21,IF(AND($D$22&lt;3.5,$F$22=7),$C$22," "))))))))</f>
        <v>Vos partenaires</v>
      </c>
      <c r="X16" s="234"/>
      <c r="Y16" s="95">
        <f>IF(AND($D$15&lt;3.5,$F$15=7),$D$15,IF(AND($D$16&lt;3.5,$F$16=7),$D$16,IF(AND($D$17&lt;3.5,$F$17=7),$D$17,IF(AND($D$18&lt;3.5,$F$18=7),$D$18,IF(AND($D$19&lt;3.5,$F$19=7),$D$19,IF(AND($D$20&lt;3.5,$F$20=7),$D$20,IF(AND($D$21&lt;3.5,$F$21=7),$D$21,IF(AND($D$22&lt;3.5,$F$22=7),$D$22," "))))))))</f>
        <v>3.4723222222222221</v>
      </c>
    </row>
    <row r="17" spans="2:29" ht="14" customHeight="1" x14ac:dyDescent="0.35">
      <c r="B17" s="55">
        <v>3</v>
      </c>
      <c r="C17" s="53" t="s">
        <v>158</v>
      </c>
      <c r="D17" s="163">
        <f>IF('Int 3. EQUIPEMENTS'!$AA$22&gt;0,'Int 3. EQUIPEMENTS'!$AA$22,(0))</f>
        <v>3.9445444444444449</v>
      </c>
      <c r="E17" s="5"/>
      <c r="F17" s="145">
        <f t="shared" si="0"/>
        <v>1</v>
      </c>
      <c r="G17" s="10"/>
      <c r="H17" s="10"/>
      <c r="I17" s="18"/>
      <c r="J17" s="18"/>
      <c r="K17" s="22"/>
      <c r="L17" s="22"/>
      <c r="M17" s="37"/>
      <c r="N17" s="37"/>
      <c r="O17" s="38"/>
      <c r="P17" s="5"/>
      <c r="Q17" s="5"/>
      <c r="R17" s="94">
        <v>3</v>
      </c>
      <c r="S17" s="233" t="str">
        <f>IF(AND($D$15&gt;=3.5,$F$15=3),$C$15,IF(AND($D$16&gt;=3.5,$F$16=3),$C$16,IF(AND($D$17&gt;=3.5,$F$17=3),$C$17,IF(AND($D$18&gt;=3.5,$F$18=3),$C$18,IF(AND($D$19&gt;=3.5,$F$19=3),$C$19,IF(AND($D$20&gt;=3.5,$F$20=3),$C$20,IF(AND($D$21&gt;=3.5,$F$21=3),$C$21,IF(AND($D$22&gt;=3.5,$F$22=3),$C$22," "))))))))</f>
        <v>Licenciés</v>
      </c>
      <c r="T17" s="233"/>
      <c r="U17" s="95">
        <f>IF(AND($D$15&gt;=3.5,$F$15=3),$D$15,IF(AND($D$16&gt;=3.5,$F$16=3),$D$16,IF(AND($D$17&gt;=3.5,$F$17=3),$D$17,IF(AND($D$18&gt;=3.5,$F$18=3),$D$18,IF(AND($D$19&gt;=3.5,$F$19=3),$D$19,IF(AND($D$20&gt;=3.5,$F$20=3),$D$20,IF(AND($D$21&gt;=3.5,$F$21=3),$D$21,IF(AND($D$22&gt;=3.5,$F$22=3),$D$22," "))))))))</f>
        <v>3.7292666666666667</v>
      </c>
      <c r="V17" s="99">
        <v>3</v>
      </c>
      <c r="W17" s="234" t="str">
        <f>IF(AND($D$15&lt;3.5,$F$15=6),$C$15,IF(AND($D$16&lt;3.5,$F$16=6),$C$16,IF(AND($D$17&lt;3.5,$F$17=6),$C$17,IF(AND($D$18&lt;3.5,$F$18=6),$C$18,IF(AND($D$19&lt;3.5,$F$19=6),$C$19,IF(AND($D$20&lt;3.5,$F$20=6),$C$20,IF(AND($D$21&lt;3.5,$F$21=6),$C$21,IF(AND($D$22&lt;3.5,$F$22=6),$C$22," "))))))))</f>
        <v>Finances</v>
      </c>
      <c r="X17" s="234"/>
      <c r="Y17" s="95">
        <f>IF(AND($D$15&lt;3.5,$F$15=6),$D$15,IF(AND($D$16&lt;3.5,$F$16=6),$D$16,IF(AND($D$17&lt;3.5,$F$17=6),$D$17,IF(AND($D$18&lt;3.5,$F$18=6),$D$18,IF(AND($D$19&lt;3.5,$F$19=6),$D$19,IF(AND($D$20&lt;3.5,$F$20=6),$D$20,IF(AND($D$21&lt;3.5,$F$21=6),$D$21,IF(AND($D$22&lt;3.5,$F$22=6),$D$22," "))))))))</f>
        <v>3.472322222222223</v>
      </c>
      <c r="AA17" s="2"/>
      <c r="AC17" s="45"/>
    </row>
    <row r="18" spans="2:29" ht="14" customHeight="1" x14ac:dyDescent="0.35">
      <c r="B18" s="55">
        <v>4</v>
      </c>
      <c r="C18" s="54" t="s">
        <v>159</v>
      </c>
      <c r="D18" s="163">
        <f>IF('Int 4. LICENCIES'!$AA$21&gt;0,'Int 4. LICENCIES'!$AA$21,(0))</f>
        <v>3.7292666666666667</v>
      </c>
      <c r="E18" s="5"/>
      <c r="F18" s="145">
        <f t="shared" si="0"/>
        <v>3</v>
      </c>
      <c r="G18" s="10"/>
      <c r="H18" s="10"/>
      <c r="I18" s="12"/>
      <c r="J18" s="12"/>
      <c r="K18" s="12"/>
      <c r="L18" s="12"/>
      <c r="M18" s="37"/>
      <c r="N18" s="37"/>
      <c r="O18" s="38"/>
      <c r="P18" s="5"/>
      <c r="Q18" s="5"/>
      <c r="R18" s="96">
        <v>4</v>
      </c>
      <c r="S18" s="233" t="str">
        <f>IF(AND($D$15&gt;=3.5,$F$15=4),$C$15,IF(AND($D$16&gt;=3.5,$F$16=4),$C$16,IF(AND($D$17&gt;=3.5,$F$17=4),$C$17,IF(AND($D$18&gt;=3.5,$F$18=4),$C$18,IF(AND($D$19&gt;=3.5,$F$19=4),$C$19,IF(AND($D$20&gt;=3.5,$F$20=4),$C$20,IF(AND($D$21&gt;=3.5,$F$21=4),$C$21,IF(AND($D$22&gt;=3.5,$F$22=4),$C$22," "))))))))</f>
        <v>Equipe des dirigeants et salariés</v>
      </c>
      <c r="T18" s="233"/>
      <c r="U18" s="95">
        <f>IF(AND($D$15&gt;=3.5,$F$15=4),$D$15,IF(AND($D$16&gt;=3.5,$F$16=4),$D$16,IF(AND($D$17&gt;=3.5,$F$17=4),$D$17,IF(AND($D$18&gt;=3.5,$F$18=4),$D$18,IF(AND($D$19&gt;=3.5,$F$19=4),$D$19,IF(AND($D$20&gt;=3.5,$F$20=4),$D$20,IF(AND($D$21&gt;=3.5,$F$21=4),$D$21,IF(AND($D$22&gt;=3.5,$F$22=4),$D$22," "))))))))</f>
        <v>3.7156555555555553</v>
      </c>
      <c r="V18" s="99">
        <v>4</v>
      </c>
      <c r="W18" s="234" t="str">
        <f>IF(AND($D$15&lt;3.5,$F$15=5),$C$15,IF(AND($D$16&lt;3.5,$F$16=5),$C$16,IF(AND($D$17&lt;3.5,$F$17=5),$C$17,IF(AND($D$18&lt;3.5,$F$18=5),$C$18,IF(AND($D$19&lt;3.5,$F$19=5),$C$19,IF(AND($D$20&lt;3.5,$F$20=5),$C$20,IF(AND($D$21&lt;3.5,$F$21=5),$C$21,IF(AND($D$22&lt;3.5,$F$22=5),$C$22," "))))))))</f>
        <v>Activités et services</v>
      </c>
      <c r="X18" s="234"/>
      <c r="Y18" s="95">
        <f>IF(AND($D$15&lt;3.5,$F$15=5),$D$15,IF(AND($D$16&lt;3.5,$F$16=5),$D$16,IF(AND($D$17&lt;3.5,$F$17=5),$D$17,IF(AND($D$18&lt;3.5,$F$18=5),$D$18,IF(AND($D$19&lt;3.5,$F$19=5),$D$19,IF(AND($D$20&lt;3.5,$F$20=5),$D$20,IF(AND($D$21&lt;3.5,$F$21=5),$D$21,IF(AND($D$22&lt;3.5,$F$22=5),$D$22," "))))))))</f>
        <v>3.4731769230769238</v>
      </c>
    </row>
    <row r="19" spans="2:29" ht="14" customHeight="1" x14ac:dyDescent="0.35">
      <c r="B19" s="55">
        <v>5</v>
      </c>
      <c r="C19" s="53" t="s">
        <v>160</v>
      </c>
      <c r="D19" s="163">
        <f>IF('Int 5. ACTIVITES'!$AA$26&gt;0,'Int 5. ACTIVITES'!$AA$26,(0))</f>
        <v>3.4731769230769238</v>
      </c>
      <c r="E19" s="5"/>
      <c r="F19" s="145">
        <f t="shared" si="0"/>
        <v>5</v>
      </c>
      <c r="G19" s="10"/>
      <c r="H19" s="15"/>
      <c r="I19" s="17"/>
      <c r="J19" s="17"/>
      <c r="K19" s="39"/>
      <c r="L19" s="39"/>
      <c r="M19" s="37"/>
      <c r="N19" s="37"/>
      <c r="O19" s="38"/>
      <c r="P19" s="5"/>
      <c r="Q19" s="5"/>
      <c r="R19" s="96">
        <v>5</v>
      </c>
      <c r="S19" s="233" t="str">
        <f>IF(AND($D$15&gt;=3.5,$F$15=5),$C$15,IF(AND($D$16&gt;=3.5,$F$16=5),$C$16,IF(AND($D$17&gt;=3.5,$F$17=5),$C$17,IF(AND($D$18&gt;=3.5,$F$18=5),$C$18,IF(AND($D$19&gt;=3.5,$F$19=5),$C$19,IF(AND($D$20&gt;=3.5,$F$20=5),$C$20,IF(AND($D$21&gt;=3.5,$F$21=5),$C$21,IF(AND($D$22&gt;=3.5,$F$22=5),$C$22," "))))))))</f>
        <v xml:space="preserve"> </v>
      </c>
      <c r="T19" s="233"/>
      <c r="U19" s="95" t="str">
        <f>IF(AND($D$15&gt;=3.5,$F$15=5),$D$15,IF(AND($D$16&gt;=3.5,$F$16=5),$D$16,IF(AND($D$17&gt;=3.5,$F$17=5),$D$17,IF(AND($D$18&gt;=3.5,$F$18=5),$D$18,IF(AND($D$19&gt;=3.5,$F$19=5),$D$19,IF(AND($D$20&gt;=3.5,$F$20=5),$D$20,IF(AND($D$21&gt;=3.5,$F$21=5),$D$21,IF(AND($D$22&gt;=3.5,$F$22=5),$D$22," "))))))))</f>
        <v xml:space="preserve"> </v>
      </c>
      <c r="V19" s="99">
        <v>5</v>
      </c>
      <c r="W19" s="234" t="str">
        <f>IF(AND($D$15&lt;3.5,$F$15=4),$C$15,IF(AND($D$16&lt;3.5,$F$16=4),$C$16,IF(AND($D$17&lt;3.5,$F$17=4),$C$17,IF(AND($D$18&lt;3.5,$F$18=4),$C$18,IF(AND($D$19&lt;3.5,$F$19=4),$C$19,IF(AND($D$20&lt;3.5,$F$20=4),$C$20,IF(AND($D$21&lt;3.5,$F$21=4),$C$21,IF(AND($D$22&lt;3.5,$F$22=4),$C$22," "))))))))</f>
        <v xml:space="preserve"> </v>
      </c>
      <c r="X19" s="234"/>
      <c r="Y19" s="95" t="str">
        <f>IF(AND($D$15&lt;3.5,$F$15=4),$D$15,IF(AND($D$16&lt;3.5,$F$16=4),$D$16,IF(AND($D$17&lt;3.5,$F$17=4),$D$17,IF(AND($D$18&lt;3.5,$F$18=4),$D$18,IF(AND($D$19&lt;3.5,$F$19=4),$D$19,IF(AND($D$20&lt;3.5,$F$20=4),$D$20,IF(AND($D$21&lt;3.5,$F$21=4),$D$21,IF(AND($D$22&lt;3.5,$F$22=4),$D$22," "))))))))</f>
        <v xml:space="preserve"> </v>
      </c>
      <c r="AA19" s="2"/>
      <c r="AC19" s="45"/>
    </row>
    <row r="20" spans="2:29" ht="14" customHeight="1" thickBot="1" x14ac:dyDescent="0.4">
      <c r="B20" s="55">
        <v>6</v>
      </c>
      <c r="C20" s="54" t="s">
        <v>161</v>
      </c>
      <c r="D20" s="163">
        <f>IF('Int 6. COLLECTIVITE'!$AA$25&gt;0,'Int 6. COLLECTIVITE'!$AA$25,(0))</f>
        <v>3.363736363636364</v>
      </c>
      <c r="E20" s="5"/>
      <c r="F20" s="145">
        <f t="shared" si="0"/>
        <v>8</v>
      </c>
      <c r="G20" s="10"/>
      <c r="H20" s="15"/>
      <c r="I20" s="16"/>
      <c r="J20" s="16"/>
      <c r="K20" s="16"/>
      <c r="L20" s="16"/>
      <c r="M20" s="37"/>
      <c r="N20" s="37"/>
      <c r="O20" s="38"/>
      <c r="P20" s="5"/>
      <c r="Q20" s="5"/>
      <c r="R20" s="97">
        <v>6</v>
      </c>
      <c r="S20" s="231" t="str">
        <f>IF(AND($D$15&gt;=3.5,$F$15=6),$C$15,IF(AND($D$16&gt;=3.5,$F$16=6),$C$16,IF(AND($D$17&gt;=3.5,$F$17=6),$C$17,IF(AND($D$18&gt;=3.5,$F$18=6),$C$18,IF(AND($D$19&gt;=3.5,$F$19=6),$C$19,IF(AND($D$20&gt;=3.5,$F$20=6),$C$20,IF(AND($D$21&gt;=3.5,$F$21=6),$C$21,IF(AND($D$22&gt;=3.5,$F$22=6),$C$22," "))))))))</f>
        <v xml:space="preserve"> </v>
      </c>
      <c r="T20" s="231"/>
      <c r="U20" s="98" t="str">
        <f>IF(AND($D$15&gt;=3.5,$F$15=6),$D$15,IF(AND($D$16&gt;=3.5,$F$16=6),$D$16,IF(AND($D$17&gt;=3.5,$F$17=6),$D$17,IF(AND($D$18&gt;=3.5,$F$18=6),$D$18,IF(AND($D$19&gt;=3.5,$F$19=6),$D$19,IF(AND($D$20&gt;=3.5,$F$20=6),$D$20,IF(AND($D$21&gt;=3.5,$F$21=6),$D$21,IF(AND($D$22&gt;=3.5,$F$22=6),$D$22," "))))))))</f>
        <v xml:space="preserve"> </v>
      </c>
      <c r="V20" s="100">
        <v>6</v>
      </c>
      <c r="W20" s="232" t="str">
        <f>IF(AND($D$15&lt;3.5,$F$15=3),$C$15,IF(AND($D$16&lt;3.5,$F$16=3),$C$16,IF(AND($D$17&lt;3.5,$F$17=3),$C$17,IF(AND($D$18&lt;3.5,$F$18=3),$C$18,IF(AND($D$19&lt;3.5,$F$19=3),$C$19,IF(AND($D$20&lt;3.5,$F$20=3),$C$20,IF(AND($D$21&lt;3.5,$F$21=3),$C$21,IF(AND($D$22&lt;3.5,$F$22=3),$C$22," "))))))))</f>
        <v xml:space="preserve"> </v>
      </c>
      <c r="X20" s="232"/>
      <c r="Y20" s="98" t="str">
        <f>IF(AND($D$15&lt;3.5,$F$15=3),$D$15,IF(AND($D$16&lt;3.5,$F$16=3),$D$16,IF(AND($D$17&lt;3.5,$F$17=3),$D$17,IF(AND($D$18&lt;3.5,$F$18=3),$D$18,IF(AND($D$19&lt;3.5,$F$19=3),$D$19,IF(AND($D$20&lt;3.5,$F$20=3),$D$20,IF(AND($D$21&lt;3.5,$F$21=3),$D$21,IF(AND($D$22&lt;3.5,$F$22=3),$D$22," "))))))))</f>
        <v xml:space="preserve"> </v>
      </c>
    </row>
    <row r="21" spans="2:29" ht="14" customHeight="1" x14ac:dyDescent="0.35">
      <c r="B21" s="55">
        <v>7</v>
      </c>
      <c r="C21" s="53" t="s">
        <v>162</v>
      </c>
      <c r="D21" s="163">
        <f>IF('Int 7. PARTENAIRES'!$AA$19&gt;0,'Int 7. PARTENAIRES'!$AA$19,(0))</f>
        <v>3.4723222222222221</v>
      </c>
      <c r="E21" s="5"/>
      <c r="F21" s="145">
        <f t="shared" si="0"/>
        <v>7</v>
      </c>
      <c r="G21" s="10"/>
      <c r="H21" s="15"/>
      <c r="I21" s="17"/>
      <c r="J21" s="17"/>
      <c r="K21" s="39"/>
      <c r="L21" s="39"/>
      <c r="M21" s="37"/>
      <c r="N21" s="37"/>
      <c r="O21" s="38"/>
      <c r="P21" s="5"/>
      <c r="Q21" s="5"/>
      <c r="S21" s="60"/>
      <c r="T21" s="60"/>
      <c r="AA21" s="2"/>
      <c r="AC21" s="45"/>
    </row>
    <row r="22" spans="2:29" ht="14" customHeight="1" x14ac:dyDescent="0.35">
      <c r="B22" s="55">
        <v>8</v>
      </c>
      <c r="C22" s="54" t="s">
        <v>163</v>
      </c>
      <c r="D22" s="163">
        <f>IF('Int 8. FINANCES'!$AA$22&gt;0,'Int 8. FINANCES'!$AA$22,(0))</f>
        <v>3.472322222222223</v>
      </c>
      <c r="E22" s="5"/>
      <c r="F22" s="145">
        <f>RANK(D22,$D$15:$D$22)</f>
        <v>6</v>
      </c>
      <c r="G22" s="10"/>
      <c r="H22" s="10"/>
      <c r="I22" s="5"/>
      <c r="J22" s="5"/>
      <c r="K22" s="5"/>
      <c r="L22" s="5"/>
      <c r="M22" s="5"/>
      <c r="N22" s="5"/>
      <c r="O22" s="5"/>
      <c r="P22" s="5"/>
      <c r="Q22" s="5"/>
    </row>
    <row r="23" spans="2:29" ht="14" customHeight="1" x14ac:dyDescent="0.35">
      <c r="B23" s="10"/>
      <c r="C23" s="7"/>
      <c r="D23" s="7"/>
      <c r="E23" s="5"/>
      <c r="F23" s="27"/>
      <c r="G23" s="10"/>
      <c r="H23" s="27"/>
      <c r="I23" s="38"/>
      <c r="J23" s="38"/>
      <c r="K23" s="38"/>
      <c r="L23" s="38"/>
      <c r="M23" s="38"/>
      <c r="N23" s="38"/>
      <c r="O23" s="38"/>
      <c r="P23" s="5"/>
      <c r="Q23" s="5"/>
      <c r="AA23" s="2"/>
      <c r="AC23" s="45"/>
    </row>
    <row r="24" spans="2:29" ht="14" customHeight="1" x14ac:dyDescent="0.35">
      <c r="B24" s="10"/>
      <c r="C24" s="8"/>
      <c r="D24" s="8"/>
      <c r="E24" s="5"/>
      <c r="F24" s="10"/>
      <c r="G24" s="10"/>
      <c r="H24" s="10"/>
      <c r="I24" s="5"/>
      <c r="J24" s="5"/>
      <c r="K24" s="5"/>
      <c r="L24" s="5"/>
      <c r="M24" s="5"/>
      <c r="N24" s="5"/>
      <c r="O24" s="5"/>
      <c r="P24" s="5"/>
      <c r="Q24" s="5"/>
    </row>
    <row r="25" spans="2:29" ht="14" customHeight="1" x14ac:dyDescent="0.35">
      <c r="B25" s="10"/>
      <c r="C25" s="7"/>
      <c r="D25" s="7"/>
      <c r="E25" s="5"/>
      <c r="F25" s="27"/>
      <c r="G25" s="10"/>
      <c r="H25" s="27"/>
      <c r="I25" s="38"/>
      <c r="J25" s="38"/>
      <c r="K25" s="38"/>
      <c r="L25" s="38"/>
      <c r="M25" s="38"/>
      <c r="N25" s="38"/>
      <c r="O25" s="38"/>
      <c r="P25" s="5"/>
      <c r="Q25" s="5"/>
      <c r="AA25" s="2"/>
      <c r="AC25" s="45"/>
    </row>
    <row r="26" spans="2:29" ht="14" customHeight="1" x14ac:dyDescent="0.35">
      <c r="B26" s="10"/>
      <c r="C26" s="5"/>
      <c r="D26" s="5"/>
      <c r="E26" s="5"/>
      <c r="F26" s="5"/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29" ht="14" customHeight="1" x14ac:dyDescent="0.35">
      <c r="B27" s="10"/>
      <c r="C27" s="7"/>
      <c r="D27" s="7"/>
      <c r="E27" s="5"/>
      <c r="F27" s="34"/>
      <c r="G27" s="10"/>
      <c r="H27" s="34"/>
      <c r="I27" s="34"/>
      <c r="J27" s="34"/>
      <c r="K27" s="34"/>
      <c r="L27" s="34"/>
      <c r="M27" s="34"/>
      <c r="N27" s="34"/>
      <c r="O27" s="34"/>
      <c r="P27" s="5"/>
      <c r="Q27" s="5"/>
      <c r="AA27" s="2"/>
      <c r="AC27" s="45"/>
    </row>
    <row r="28" spans="2:29" ht="14" customHeight="1" x14ac:dyDescent="0.3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29" ht="14" customHeight="1" x14ac:dyDescent="0.35">
      <c r="B29" s="2"/>
      <c r="C29" s="7"/>
      <c r="D29" s="7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AA29" s="2"/>
      <c r="AC29" s="45"/>
    </row>
    <row r="30" spans="2:29" ht="14" customHeight="1" x14ac:dyDescent="0.3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29" ht="14" customHeight="1" x14ac:dyDescent="0.35">
      <c r="B31" s="2"/>
      <c r="C31" s="52"/>
      <c r="D31" s="52"/>
      <c r="E31" s="5"/>
      <c r="F31" s="48"/>
      <c r="G31" s="48"/>
      <c r="H31" s="40"/>
      <c r="I31" s="48"/>
      <c r="J31" s="40"/>
      <c r="K31" s="48"/>
      <c r="L31" s="40"/>
      <c r="M31" s="48"/>
      <c r="N31" s="40"/>
      <c r="O31" s="48"/>
      <c r="P31" s="40"/>
      <c r="Q31" s="40"/>
      <c r="R31" s="1"/>
      <c r="T31" s="1"/>
      <c r="V31" s="1"/>
      <c r="X31" s="1"/>
      <c r="AC31" s="1"/>
    </row>
    <row r="32" spans="2:29" ht="14" customHeight="1" x14ac:dyDescent="0.35">
      <c r="C32" s="35"/>
      <c r="D32" s="35"/>
      <c r="E32" s="5"/>
    </row>
    <row r="33" spans="2:29" ht="14" customHeight="1" x14ac:dyDescent="0.35">
      <c r="B33" s="10"/>
      <c r="C33" s="46"/>
      <c r="D33" s="46"/>
      <c r="E33" s="5"/>
      <c r="F33" s="50"/>
      <c r="G33" s="50"/>
      <c r="H33" s="34"/>
      <c r="I33" s="50"/>
      <c r="J33" s="34"/>
      <c r="K33" s="50"/>
      <c r="L33" s="34"/>
      <c r="M33" s="50"/>
      <c r="N33" s="34"/>
      <c r="O33" s="50"/>
      <c r="P33" s="34"/>
      <c r="Q33" s="34"/>
      <c r="R33" s="50"/>
      <c r="T33" s="50"/>
      <c r="V33" s="50"/>
      <c r="X33" s="50"/>
      <c r="AC33" s="51"/>
    </row>
    <row r="34" spans="2:29" ht="14" customHeight="1" x14ac:dyDescent="0.35">
      <c r="C34" s="35"/>
      <c r="D34" s="35"/>
      <c r="E34" s="5"/>
      <c r="F34" s="7"/>
      <c r="G34" s="8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29" ht="14" customHeight="1" x14ac:dyDescent="0.35">
      <c r="C35" s="35"/>
      <c r="D35" s="35"/>
      <c r="E35" s="5"/>
      <c r="F35" s="10"/>
      <c r="G35" s="10"/>
      <c r="H35" s="10"/>
      <c r="I35" s="18"/>
      <c r="J35" s="18"/>
      <c r="K35" s="18"/>
      <c r="L35" s="18"/>
      <c r="M35" s="18"/>
      <c r="N35" s="18"/>
      <c r="O35" s="18"/>
      <c r="P35" s="18"/>
      <c r="Q35" s="18"/>
    </row>
    <row r="36" spans="2:29" ht="14" customHeight="1" x14ac:dyDescent="0.35"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29" ht="14" customHeight="1" x14ac:dyDescent="0.35">
      <c r="C37" s="8"/>
      <c r="D37" s="8"/>
      <c r="E37" s="5"/>
      <c r="F37" s="13"/>
      <c r="G37" s="13"/>
      <c r="H37" s="13"/>
      <c r="I37" s="19"/>
      <c r="J37" s="19"/>
      <c r="K37" s="36"/>
      <c r="L37" s="36"/>
      <c r="M37" s="37"/>
      <c r="N37" s="37"/>
      <c r="O37" s="38"/>
      <c r="P37" s="5"/>
      <c r="Q37" s="5"/>
    </row>
    <row r="38" spans="2:29" ht="14" customHeight="1" x14ac:dyDescent="0.35">
      <c r="C38" s="6"/>
      <c r="D38" s="6"/>
      <c r="E38" s="5"/>
      <c r="F38" s="13"/>
      <c r="G38" s="13"/>
      <c r="H38" s="13"/>
      <c r="I38" s="14"/>
      <c r="J38" s="14"/>
      <c r="K38" s="14"/>
      <c r="L38" s="14"/>
      <c r="M38" s="37"/>
      <c r="N38" s="37"/>
      <c r="O38" s="38"/>
      <c r="P38" s="5"/>
      <c r="Q38" s="5"/>
    </row>
    <row r="39" spans="2:29" ht="14" customHeight="1" x14ac:dyDescent="0.35">
      <c r="C39" s="8"/>
      <c r="D39" s="8"/>
      <c r="E39" s="5"/>
      <c r="F39" s="13"/>
      <c r="G39" s="13"/>
      <c r="H39" s="13"/>
      <c r="I39" s="19"/>
      <c r="J39" s="19"/>
      <c r="K39" s="39"/>
      <c r="L39" s="39"/>
      <c r="M39" s="37"/>
      <c r="N39" s="37"/>
      <c r="O39" s="38"/>
      <c r="P39" s="5"/>
      <c r="Q39" s="5"/>
    </row>
    <row r="40" spans="2:29" ht="14" customHeight="1" x14ac:dyDescent="0.35">
      <c r="C40" s="8"/>
      <c r="D40" s="8"/>
      <c r="E40" s="5"/>
      <c r="F40" s="11"/>
      <c r="G40" s="11"/>
      <c r="H40" s="11"/>
      <c r="I40" s="12"/>
      <c r="J40" s="12"/>
      <c r="K40" s="12"/>
      <c r="L40" s="12"/>
      <c r="M40" s="37"/>
      <c r="N40" s="37"/>
      <c r="O40" s="38"/>
      <c r="P40" s="5"/>
      <c r="Q40" s="5"/>
    </row>
    <row r="41" spans="2:29" ht="14" customHeight="1" x14ac:dyDescent="0.35">
      <c r="C41" s="8"/>
      <c r="D41" s="8"/>
      <c r="E41" s="5"/>
      <c r="F41" s="10"/>
      <c r="G41" s="10"/>
      <c r="H41" s="10"/>
      <c r="I41" s="18"/>
      <c r="J41" s="18"/>
      <c r="K41" s="22"/>
      <c r="L41" s="22"/>
      <c r="M41" s="37"/>
      <c r="N41" s="37"/>
      <c r="O41" s="38"/>
      <c r="P41" s="5"/>
      <c r="Q41" s="5"/>
    </row>
    <row r="42" spans="2:29" ht="14" customHeight="1" x14ac:dyDescent="0.35">
      <c r="C42" s="8"/>
      <c r="D42" s="8"/>
      <c r="E42" s="5"/>
      <c r="F42" s="10"/>
      <c r="G42" s="10"/>
      <c r="H42" s="10"/>
      <c r="I42" s="12"/>
      <c r="J42" s="12"/>
      <c r="K42" s="12"/>
      <c r="L42" s="12"/>
      <c r="M42" s="37"/>
      <c r="N42" s="37"/>
      <c r="O42" s="38"/>
      <c r="P42" s="5"/>
      <c r="Q42" s="5"/>
    </row>
    <row r="43" spans="2:29" ht="14" customHeight="1" x14ac:dyDescent="0.35">
      <c r="C43" s="8"/>
      <c r="D43" s="8"/>
      <c r="E43" s="5"/>
      <c r="F43" s="15"/>
      <c r="G43" s="15"/>
      <c r="H43" s="15"/>
      <c r="I43" s="17"/>
      <c r="J43" s="17"/>
      <c r="K43" s="39"/>
      <c r="L43" s="39"/>
      <c r="M43" s="37"/>
      <c r="N43" s="37"/>
      <c r="O43" s="38"/>
      <c r="P43" s="5"/>
      <c r="Q43" s="5"/>
    </row>
    <row r="44" spans="2:29" ht="14" customHeight="1" x14ac:dyDescent="0.35">
      <c r="C44" s="8"/>
      <c r="D44" s="8"/>
      <c r="E44" s="5"/>
      <c r="F44" s="15"/>
      <c r="G44" s="15"/>
      <c r="H44" s="15"/>
      <c r="I44" s="16"/>
      <c r="J44" s="16"/>
      <c r="K44" s="16"/>
      <c r="L44" s="16"/>
      <c r="M44" s="37"/>
      <c r="N44" s="37"/>
      <c r="O44" s="38"/>
      <c r="P44" s="5"/>
      <c r="Q44" s="5"/>
    </row>
    <row r="45" spans="2:29" ht="14" customHeight="1" x14ac:dyDescent="0.35">
      <c r="C45" s="8"/>
      <c r="D45" s="8"/>
      <c r="E45" s="5"/>
      <c r="F45" s="15"/>
      <c r="G45" s="15"/>
      <c r="H45" s="15"/>
      <c r="I45" s="42"/>
      <c r="J45" s="42"/>
      <c r="K45" s="43"/>
      <c r="L45" s="43"/>
      <c r="M45" s="42"/>
      <c r="N45" s="42"/>
      <c r="O45" s="38"/>
      <c r="P45" s="5"/>
      <c r="Q45" s="5"/>
    </row>
    <row r="46" spans="2:29" ht="14" customHeight="1" x14ac:dyDescent="0.35">
      <c r="C46" s="8"/>
      <c r="D46" s="8"/>
      <c r="E46" s="5"/>
      <c r="F46" s="10"/>
      <c r="G46" s="10"/>
      <c r="H46" s="10"/>
      <c r="I46" s="5"/>
      <c r="J46" s="5"/>
      <c r="K46" s="5"/>
      <c r="L46" s="5"/>
      <c r="M46" s="5"/>
      <c r="N46" s="5"/>
      <c r="O46" s="5"/>
      <c r="P46" s="5"/>
      <c r="Q46" s="5"/>
    </row>
    <row r="47" spans="2:29" ht="14" customHeight="1" x14ac:dyDescent="0.35">
      <c r="C47" s="33"/>
      <c r="D47" s="33"/>
      <c r="E47" s="5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5"/>
      <c r="Q47" s="5"/>
    </row>
    <row r="48" spans="2:29" ht="14" customHeight="1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3:17" ht="14" customHeight="1" x14ac:dyDescent="0.35">
      <c r="C49" s="33"/>
      <c r="D49" s="33"/>
      <c r="E49" s="5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5"/>
      <c r="Q49" s="5"/>
    </row>
    <row r="50" spans="3:17" ht="14" customHeight="1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3:17" ht="14" customHeight="1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3:17" ht="14" customHeight="1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ht="14" customHeight="1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ht="14" customHeight="1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ht="14" customHeight="1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3:17" ht="14" customHeight="1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3:17" ht="14" customHeight="1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3:17" ht="14" customHeight="1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3:17" ht="14" customHeight="1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3:17" ht="14" customHeight="1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3:17" ht="14" customHeight="1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3:17" ht="14" customHeight="1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3:17" ht="14" customHeight="1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3:17" ht="14" customHeight="1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3:17" ht="14" customHeight="1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3:17" ht="14" customHeight="1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3:17" ht="14" customHeight="1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3:17" ht="14" customHeight="1" x14ac:dyDescent="0.3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3:17" ht="14" customHeight="1" x14ac:dyDescent="0.3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3:17" ht="14" customHeight="1" x14ac:dyDescent="0.3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3:17" ht="14" customHeight="1" x14ac:dyDescent="0.3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3:17" ht="14" customHeight="1" x14ac:dyDescent="0.3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3:17" ht="14" customHeight="1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3:17" ht="14" customHeight="1" x14ac:dyDescent="0.3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3:17" ht="14" customHeight="1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3:17" ht="14" customHeight="1" x14ac:dyDescent="0.3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3:17" ht="14" customHeight="1" x14ac:dyDescent="0.3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3:17" ht="14" customHeight="1" x14ac:dyDescent="0.3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3:17" x14ac:dyDescent="0.3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3:17" x14ac:dyDescent="0.3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3:17" x14ac:dyDescent="0.3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</sheetData>
  <sheetProtection algorithmName="SHA-512" hashValue="X1JxQuMOzAADF2xJI1Fm5/ILIbvgWX4nM7fspAcV3s0dO/IW4mZiWSzeyugjKmWZjAOEVR1Ny0u4UAJ3SM4dpg==" saltValue="JG7WC36Vmy9MBVh3WYBS0A==" spinCount="100000" sheet="1" objects="1" scenarios="1"/>
  <mergeCells count="19">
    <mergeCell ref="W16:X16"/>
    <mergeCell ref="J15:K15"/>
    <mergeCell ref="R14:U14"/>
    <mergeCell ref="V14:W14"/>
    <mergeCell ref="B11:D11"/>
    <mergeCell ref="I14:M14"/>
    <mergeCell ref="I4:T6"/>
    <mergeCell ref="S20:T20"/>
    <mergeCell ref="W20:X20"/>
    <mergeCell ref="S17:T17"/>
    <mergeCell ref="W17:X17"/>
    <mergeCell ref="S18:T18"/>
    <mergeCell ref="W18:X18"/>
    <mergeCell ref="S19:T19"/>
    <mergeCell ref="W19:X19"/>
    <mergeCell ref="X14:Y14"/>
    <mergeCell ref="S15:T15"/>
    <mergeCell ref="W15:X15"/>
    <mergeCell ref="S16:T16"/>
  </mergeCells>
  <conditionalFormatting sqref="V15">
    <cfRule type="expression" dxfId="135" priority="81">
      <formula>"SI($K$22&gt;=2,5;;""vrai"")"</formula>
    </cfRule>
  </conditionalFormatting>
  <conditionalFormatting sqref="F15:F22">
    <cfRule type="cellIs" dxfId="134" priority="72" operator="greaterThanOrEqual">
      <formula>7</formula>
    </cfRule>
    <cfRule type="cellIs" dxfId="133" priority="73" operator="lessThanOrEqual">
      <formula>2</formula>
    </cfRule>
  </conditionalFormatting>
  <conditionalFormatting sqref="D15:D22">
    <cfRule type="cellIs" dxfId="132" priority="2" operator="lessThanOrEqual">
      <formula>0.1</formula>
    </cfRule>
    <cfRule type="cellIs" dxfId="131" priority="17" operator="between">
      <formula>3.5</formula>
      <formula>5</formula>
    </cfRule>
    <cfRule type="cellIs" dxfId="130" priority="18" operator="between">
      <formula>3</formula>
      <formula>3.49</formula>
    </cfRule>
    <cfRule type="cellIs" dxfId="129" priority="20" operator="between">
      <formula>0</formula>
      <formula>2.99</formula>
    </cfRule>
    <cfRule type="iconSet" priority="65">
      <iconSet iconSet="4TrafficLights">
        <cfvo type="percent" val="0"/>
        <cfvo type="num" val="0" gte="0"/>
        <cfvo type="num" val="2.5" gte="0"/>
        <cfvo type="num" val="3.5"/>
      </iconSet>
    </cfRule>
  </conditionalFormatting>
  <conditionalFormatting sqref="U15:U20">
    <cfRule type="cellIs" dxfId="128" priority="6" operator="between">
      <formula>4</formula>
      <formula>5.1</formula>
    </cfRule>
    <cfRule type="cellIs" dxfId="127" priority="7" operator="lessThanOrEqual">
      <formula>3.99</formula>
    </cfRule>
  </conditionalFormatting>
  <conditionalFormatting sqref="Y15:Y20">
    <cfRule type="cellIs" dxfId="126" priority="3" operator="greaterThanOrEqual">
      <formula>3</formula>
    </cfRule>
    <cfRule type="cellIs" dxfId="125" priority="5" operator="between">
      <formula>0.1</formula>
      <formula>2.99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E88F6A13-2FD4-4B8A-BEC4-73F166A5D5D2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U15:U20</xm:sqref>
        </x14:conditionalFormatting>
        <x14:conditionalFormatting xmlns:xm="http://schemas.microsoft.com/office/excel/2006/main">
          <x14:cfRule type="iconSet" priority="4" id="{151B267E-2F7D-48BA-BB26-0DC42686CBD9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Y15:Y20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4E8DE-680D-4ACB-A979-EDB4D5EDFDEA}">
  <sheetPr codeName="Feuil11">
    <tabColor theme="5" tint="-0.249977111117893"/>
    <pageSetUpPr fitToPage="1"/>
  </sheetPr>
  <dimension ref="B1:AB69"/>
  <sheetViews>
    <sheetView zoomScale="90" zoomScaleNormal="90" workbookViewId="0">
      <pane xSplit="4" ySplit="11" topLeftCell="E18" activePane="bottomRight" state="frozen"/>
      <selection activeCell="Y17" sqref="Y17"/>
      <selection pane="topRight" activeCell="Y17" sqref="Y17"/>
      <selection pane="bottomLeft" activeCell="Y17" sqref="Y17"/>
      <selection pane="bottomRight" activeCell="E4" sqref="E4:W6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60.66406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8.58203125" customWidth="1"/>
    <col min="26" max="26" width="0.4140625" customWidth="1"/>
    <col min="27" max="27" width="15.75" customWidth="1"/>
    <col min="33" max="33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5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225"/>
      <c r="Z2" s="225"/>
      <c r="AA2" s="225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5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225"/>
      <c r="Z3" s="225"/>
      <c r="AA3" s="225"/>
    </row>
    <row r="4" spans="2:27" ht="10" customHeight="1" x14ac:dyDescent="0.35">
      <c r="B4" s="84"/>
      <c r="C4" s="84"/>
      <c r="D4" s="84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225"/>
      <c r="Z4" s="225"/>
      <c r="AA4" s="225"/>
    </row>
    <row r="5" spans="2:27" ht="10" customHeight="1" x14ac:dyDescent="0.35">
      <c r="B5" s="84"/>
      <c r="C5" s="84"/>
      <c r="D5" s="84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225"/>
      <c r="Z5" s="225"/>
      <c r="AA5" s="225"/>
    </row>
    <row r="6" spans="2:27" ht="10" customHeight="1" x14ac:dyDescent="0.35">
      <c r="B6" s="84"/>
      <c r="C6" s="84"/>
      <c r="D6" s="84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225"/>
      <c r="Z6" s="225"/>
      <c r="AA6" s="225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225"/>
      <c r="Z7" s="225"/>
      <c r="AA7" s="225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5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225"/>
      <c r="Z8" s="225"/>
      <c r="AA8" s="225"/>
    </row>
    <row r="9" spans="2:27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41" customHeight="1" x14ac:dyDescent="0.35">
      <c r="B11" s="79" t="s">
        <v>45</v>
      </c>
      <c r="C11" s="47" t="s">
        <v>243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56.5" customHeight="1" x14ac:dyDescent="0.35">
      <c r="B12" s="10">
        <v>1</v>
      </c>
      <c r="C12" s="81" t="s">
        <v>120</v>
      </c>
      <c r="D12" s="5"/>
      <c r="E12" s="165">
        <v>4</v>
      </c>
      <c r="F12" s="160"/>
      <c r="G12" s="161">
        <v>3</v>
      </c>
      <c r="H12" s="160"/>
      <c r="I12" s="161">
        <v>4</v>
      </c>
      <c r="J12" s="160"/>
      <c r="K12" s="161">
        <v>3</v>
      </c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40"/>
      <c r="Y12" s="277">
        <f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14</v>
      </c>
      <c r="Z12" s="76"/>
      <c r="AA12" s="278">
        <f>IF(Y12&gt;0,(Y12/(COUNTIFS(E12:W12,"&lt;5,1",E12:W12,"&gt;0,1"))),(0))</f>
        <v>3.5</v>
      </c>
    </row>
    <row r="13" spans="2:27" ht="43" customHeight="1" x14ac:dyDescent="0.35">
      <c r="B13" s="10">
        <v>2</v>
      </c>
      <c r="C13" s="81" t="s">
        <v>121</v>
      </c>
      <c r="D13" s="5"/>
      <c r="E13" s="161">
        <v>4</v>
      </c>
      <c r="F13" s="160"/>
      <c r="G13" s="161">
        <v>3</v>
      </c>
      <c r="H13" s="160"/>
      <c r="I13" s="161">
        <v>4</v>
      </c>
      <c r="J13" s="160"/>
      <c r="K13" s="161">
        <v>3</v>
      </c>
      <c r="L13" s="160"/>
      <c r="M13" s="161"/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40"/>
      <c r="Y13" s="277">
        <f>SUM(IF($E13&gt;5,$E13=0,$E13)+IF($G13&gt;5,$G13=0,$G13)+IF($I13&gt;5,$I13=0,$I13)+IF($K13&gt;5,$K13=0,$K13)+IF($M13&gt;5,$M13=0,$M13)+IF($O13&gt;5,$O13=0,$O13)+IF($Q13&gt;5,$Q13=0,$Q13)+IF($S13&gt;5,$S13=0,$S13)+IF($U13&gt;5,$U13=0,$U13)+IF($W13&gt;5,$W13=0,$W13))</f>
        <v>14</v>
      </c>
      <c r="Z13" s="76"/>
      <c r="AA13" s="278">
        <f>IF(Y13&gt;0,(Y13/(COUNTIFS(E13:W13,"&lt;5,1",E13:W13,"&gt;0,1"))),(0))</f>
        <v>3.5</v>
      </c>
    </row>
    <row r="14" spans="2:27" ht="43.5" x14ac:dyDescent="0.35">
      <c r="B14" s="10">
        <v>3</v>
      </c>
      <c r="C14" s="81" t="s">
        <v>122</v>
      </c>
      <c r="D14" s="5"/>
      <c r="E14" s="161">
        <v>2</v>
      </c>
      <c r="F14" s="160"/>
      <c r="G14" s="161">
        <v>3</v>
      </c>
      <c r="H14" s="160"/>
      <c r="I14" s="161">
        <v>3</v>
      </c>
      <c r="J14" s="160"/>
      <c r="K14" s="161">
        <v>2</v>
      </c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40"/>
      <c r="Y14" s="277">
        <f>SUM(IF($E14&gt;5,$E14=0,$E14)+IF($G14&gt;5,$G14=0,$G14)+IF($I14&gt;5,$I14=0,$I14)+IF($K14&gt;5,$K14=0,$K14)+IF($M14&gt;5,$M14=0,$M14)+IF($O14&gt;5,$O14=0,$O14)+IF($Q14&gt;5,$Q14=0,$Q14)+IF($S14&gt;5,$S14=0,$S14)+IF($U14&gt;5,$U14=0,$U14)+IF($W14&gt;5,$W14=0,$W14))</f>
        <v>10</v>
      </c>
      <c r="Z14" s="76"/>
      <c r="AA14" s="278">
        <f>IF(Y14&gt;0,(Y14/(COUNTIFS(E14:W14,"&lt;5,1",E14:W14,"&gt;0,1"))),(0))</f>
        <v>2.5</v>
      </c>
    </row>
    <row r="15" spans="2:27" ht="29" x14ac:dyDescent="0.35">
      <c r="B15" s="10">
        <v>4</v>
      </c>
      <c r="C15" s="81" t="s">
        <v>123</v>
      </c>
      <c r="D15" s="5"/>
      <c r="E15" s="161">
        <v>4</v>
      </c>
      <c r="F15" s="160"/>
      <c r="G15" s="161">
        <v>3</v>
      </c>
      <c r="H15" s="160"/>
      <c r="I15" s="161">
        <v>3</v>
      </c>
      <c r="J15" s="160"/>
      <c r="K15" s="161">
        <v>4</v>
      </c>
      <c r="L15" s="160"/>
      <c r="M15" s="161"/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40"/>
      <c r="Y15" s="277">
        <f>SUM(IF($E15&gt;5,$E15=0,$E15)+IF($G15&gt;5,$G15=0,$G15)+IF($I15&gt;5,$I15=0,$I15)+IF($K15&gt;5,$K15=0,$K15)+IF($M15&gt;5,$M15=0,$M15)+IF($O15&gt;5,$O15=0,$O15)+IF($Q15&gt;5,$Q15=0,$Q15)+IF($S15&gt;5,$S15=0,$S15)+IF($U15&gt;5,$U15=0,$U15)+IF($W15&gt;5,$W15=0,$W15))</f>
        <v>14</v>
      </c>
      <c r="Z15" s="76"/>
      <c r="AA15" s="278">
        <f>IF(Y15&gt;0,(Y15/(COUNTIFS(E15:W15,"&lt;5,1",E15:W15,"&gt;0,1"))),(0))</f>
        <v>3.5</v>
      </c>
    </row>
    <row r="16" spans="2:27" ht="41" customHeight="1" x14ac:dyDescent="0.35">
      <c r="B16" s="10">
        <v>5</v>
      </c>
      <c r="C16" s="81" t="s">
        <v>124</v>
      </c>
      <c r="D16" s="5"/>
      <c r="E16" s="161">
        <v>3</v>
      </c>
      <c r="F16" s="160"/>
      <c r="G16" s="161">
        <v>3</v>
      </c>
      <c r="H16" s="160"/>
      <c r="I16" s="161">
        <v>2</v>
      </c>
      <c r="J16" s="160"/>
      <c r="K16" s="161">
        <v>3</v>
      </c>
      <c r="L16" s="160"/>
      <c r="M16" s="161"/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40"/>
      <c r="Y16" s="277">
        <f>SUM(IF($E16&gt;5,$E16=0,$E16)+IF($G16&gt;5,$G16=0,$G16)+IF($I16&gt;5,$I16=0,$I16)+IF($K16&gt;5,$K16=0,$K16)+IF($M16&gt;5,$M16=0,$M16)+IF($O16&gt;5,$O16=0,$O16)+IF($Q16&gt;5,$Q16=0,$Q16)+IF($S16&gt;5,$S16=0,$S16)+IF($U16&gt;5,$U16=0,$U16)+IF($W16&gt;5,$W16=0,$W16))</f>
        <v>11</v>
      </c>
      <c r="Z16" s="76"/>
      <c r="AA16" s="278">
        <f>IF(Y16&gt;0,(Y16/(COUNTIFS(E16:W16,"&lt;5,1",E16:W16,"&gt;0,1"))),(0))</f>
        <v>2.75</v>
      </c>
    </row>
    <row r="17" spans="2:28" ht="39" customHeight="1" x14ac:dyDescent="0.35">
      <c r="B17" s="10">
        <v>6</v>
      </c>
      <c r="C17" s="81" t="s">
        <v>125</v>
      </c>
      <c r="D17" s="5"/>
      <c r="E17" s="161">
        <v>3</v>
      </c>
      <c r="F17" s="160"/>
      <c r="G17" s="161">
        <v>3</v>
      </c>
      <c r="H17" s="160"/>
      <c r="I17" s="161">
        <v>2</v>
      </c>
      <c r="J17" s="160"/>
      <c r="K17" s="161">
        <v>3</v>
      </c>
      <c r="L17" s="160"/>
      <c r="M17" s="161"/>
      <c r="N17" s="160"/>
      <c r="O17" s="161"/>
      <c r="P17" s="160"/>
      <c r="Q17" s="161"/>
      <c r="R17" s="160"/>
      <c r="S17" s="161"/>
      <c r="T17" s="160"/>
      <c r="U17" s="161"/>
      <c r="V17" s="160"/>
      <c r="W17" s="161"/>
      <c r="X17" s="140"/>
      <c r="Y17" s="277">
        <f>SUM(IF($E17&gt;5,$E17=0,$E17)+IF($G17&gt;5,$G17=0,$G17)+IF($I17&gt;5,$I17=0,$I17)+IF($K17&gt;5,$K17=0,$K17)+IF($M17&gt;5,$M17=0,$M17)+IF($O17&gt;5,$O17=0,$O17)+IF($Q17&gt;5,$Q17=0,$Q17)+IF($S17&gt;5,$S17=0,$S17)+IF($U17&gt;5,$U17=0,$U17)+IF($W17&gt;5,$W17=0,$W17))</f>
        <v>11</v>
      </c>
      <c r="Z17" s="76"/>
      <c r="AA17" s="278">
        <f>IF(Y17&gt;0,(Y17/(COUNTIFS(E17:W17,"&lt;5,1",E17:W17,"&gt;0,1"))),(0))</f>
        <v>2.75</v>
      </c>
    </row>
    <row r="18" spans="2:28" ht="43.5" x14ac:dyDescent="0.35">
      <c r="B18" s="10">
        <v>7</v>
      </c>
      <c r="C18" s="81" t="s">
        <v>126</v>
      </c>
      <c r="D18" s="5"/>
      <c r="E18" s="161">
        <v>3</v>
      </c>
      <c r="F18" s="160"/>
      <c r="G18" s="161">
        <v>3</v>
      </c>
      <c r="H18" s="160"/>
      <c r="I18" s="161">
        <v>2</v>
      </c>
      <c r="J18" s="160"/>
      <c r="K18" s="161">
        <v>2</v>
      </c>
      <c r="L18" s="160"/>
      <c r="M18" s="161"/>
      <c r="N18" s="160"/>
      <c r="O18" s="161"/>
      <c r="P18" s="160"/>
      <c r="Q18" s="161"/>
      <c r="R18" s="160"/>
      <c r="S18" s="161"/>
      <c r="T18" s="160"/>
      <c r="U18" s="161"/>
      <c r="V18" s="160"/>
      <c r="W18" s="161"/>
      <c r="X18" s="140"/>
      <c r="Y18" s="277">
        <f>SUM(IF($E18&gt;5,$E18=0,$E18)+IF($G18&gt;5,$G18=0,$G18)+IF($I18&gt;5,$I18=0,$I18)+IF($K18&gt;5,$K18=0,$K18)+IF($M18&gt;5,$M18=0,$M18)+IF($O18&gt;5,$O18=0,$O18)+IF($Q18&gt;5,$Q18=0,$Q18)+IF($S18&gt;5,$S18=0,$S18)+IF($U18&gt;5,$U18=0,$U18)+IF($W18&gt;5,$W18=0,$W18))</f>
        <v>10</v>
      </c>
      <c r="Z18" s="76"/>
      <c r="AA18" s="278">
        <f>IF(Y18&gt;0,(Y18/(COUNTIFS(E18:W18,"&lt;5,1",E18:W18,"&gt;0,1"))),(0))</f>
        <v>2.5</v>
      </c>
    </row>
    <row r="19" spans="2:28" ht="45.65" customHeight="1" x14ac:dyDescent="0.35">
      <c r="B19" s="10">
        <v>8</v>
      </c>
      <c r="C19" s="81" t="s">
        <v>127</v>
      </c>
      <c r="D19" s="5"/>
      <c r="E19" s="161">
        <v>4</v>
      </c>
      <c r="F19" s="160"/>
      <c r="G19" s="161">
        <v>3</v>
      </c>
      <c r="H19" s="160"/>
      <c r="I19" s="161">
        <v>4</v>
      </c>
      <c r="J19" s="160"/>
      <c r="K19" s="161">
        <v>4</v>
      </c>
      <c r="L19" s="160"/>
      <c r="M19" s="161"/>
      <c r="N19" s="160"/>
      <c r="O19" s="161"/>
      <c r="P19" s="160"/>
      <c r="Q19" s="161"/>
      <c r="R19" s="160"/>
      <c r="S19" s="161"/>
      <c r="T19" s="160"/>
      <c r="U19" s="161"/>
      <c r="V19" s="160"/>
      <c r="W19" s="161"/>
      <c r="X19" s="140"/>
      <c r="Y19" s="277">
        <f>SUM(IF($E19&gt;5,$E19=0,$E19)+IF($G19&gt;5,$G19=0,$G19)+IF($I19&gt;5,$I19=0,$I19)+IF($K19&gt;5,$K19=0,$K19)+IF($M19&gt;5,$M19=0,$M19)+IF($O19&gt;5,$O19=0,$O19)+IF($Q19&gt;5,$Q19=0,$Q19)+IF($S19&gt;5,$S19=0,$S19)+IF($U19&gt;5,$U19=0,$U19)+IF($W19&gt;5,$W19=0,$W19))</f>
        <v>15</v>
      </c>
      <c r="Z19" s="76"/>
      <c r="AA19" s="278">
        <f>IF(Y19&gt;0,(Y19/(COUNTIFS(E19:W19,"&lt;5,1",E19:W19,"&gt;0,1"))),(0))</f>
        <v>3.75</v>
      </c>
    </row>
    <row r="20" spans="2:28" s="88" customFormat="1" ht="18" customHeight="1" x14ac:dyDescent="0.35">
      <c r="B20" s="92"/>
      <c r="C20" s="91" t="s">
        <v>57</v>
      </c>
      <c r="E20" s="281">
        <f>SUM(IF(E$12&gt;5,E$12=0,E$12)+IF(E$13&gt;5,E$13=0,E$13)+IF(E$14&gt;5,E$14=0,E$14)+IF(E$15&gt;5,E$15=0,E$15)+IF(E$16&gt;5,E$16=0,E$16)+IF(E$17&gt;5,E$17=0,E$17)+IF(E$18&gt;5,E$18=0,E$18)+IF(E$19&gt;5,E$19=0,E$19))</f>
        <v>27</v>
      </c>
      <c r="F20" s="281"/>
      <c r="G20" s="281">
        <f>SUM(IF(G$12&gt;5,G$12=0,G$12)+IF(G$13&gt;5,G$13=0,G$13)+IF(G$14&gt;5,G$14=0,G$14)+IF(G$15&gt;5,G$15=0,G$15)+IF(G$16&gt;5,G$16=0,G$16)+IF(G$17&gt;5,G$17=0,G$17)+IF(G$18&gt;5,G$18=0,G$18)+IF(G$19&gt;5,G$19=0,G$19))</f>
        <v>24</v>
      </c>
      <c r="H20" s="281"/>
      <c r="I20" s="281">
        <f>SUM(IF(I$12&gt;5,I$12=0,I$12)+IF(I$13&gt;5,I$13=0,I$13)+IF(I$14&gt;5,I$14=0,I$14)+IF(I$15&gt;5,I$15=0,I$15)+IF(I$16&gt;5,I$16=0,I$16)+IF(I$17&gt;5,I$17=0,I$17)+IF(I$18&gt;5,I$18=0,I$18)+IF(I$19&gt;5,I$19=0,I$19))</f>
        <v>24</v>
      </c>
      <c r="J20" s="281"/>
      <c r="K20" s="281">
        <f>SUM(IF(K$12&gt;5,K$12=0,K$12)+IF(K$13&gt;5,K$13=0,K$13)+IF(K$14&gt;5,K$14=0,K$14)+IF(K$15&gt;5,K$15=0,K$15)+IF(K$16&gt;5,K$16=0,K$16)+IF(K$17&gt;5,K$17=0,K$17)+IF(K$18&gt;5,K$18=0,K$18)+IF(K$19&gt;5,K$19=0,K$19))</f>
        <v>24</v>
      </c>
      <c r="L20" s="281"/>
      <c r="M20" s="281">
        <f>SUM(IF(M$12&gt;5,M$12=0,M$12)+IF(M$13&gt;5,M$13=0,M$13)+IF(M$14&gt;5,M$14=0,M$14)+IF(M$15&gt;5,M$15=0,M$15)+IF(M$16&gt;5,M$16=0,M$16)+IF(M$17&gt;5,M$17=0,M$17)+IF(M$18&gt;5,M$18=0,M$18)+IF(M$19&gt;5,M$19=0,M$19))</f>
        <v>0</v>
      </c>
      <c r="N20" s="281"/>
      <c r="O20" s="281">
        <f>SUM(IF(O$12&gt;5,O$12=0,O$12)+IF(O$13&gt;5,O$13=0,O$13)+IF(O$14&gt;5,O$14=0,O$14)+IF(O$15&gt;5,O$15=0,O$15)+IF(O$16&gt;5,O$16=0,O$16)+IF(O$17&gt;5,O$17=0,O$17)+IF(O$18&gt;5,O$18=0,O$18)+IF(O$19&gt;5,O$19=0,O$19))</f>
        <v>0</v>
      </c>
      <c r="P20" s="281"/>
      <c r="Q20" s="281">
        <f>SUM(IF(Q$12&gt;5,Q$12=0,Q$12)+IF(Q$13&gt;5,Q$13=0,Q$13)+IF(Q$14&gt;5,Q$14=0,Q$14)+IF(Q$15&gt;5,Q$15=0,Q$15)+IF(Q$16&gt;5,Q$16=0,Q$16)+IF(Q$17&gt;5,Q$17=0,Q$17)+IF(Q$18&gt;5,Q$18=0,Q$18)+IF(Q$19&gt;5,Q$19=0,Q$19))</f>
        <v>0</v>
      </c>
      <c r="R20" s="281"/>
      <c r="S20" s="281">
        <f>SUM(IF(S$12&gt;5,S$12=0,S$12)+IF(S$13&gt;5,S$13=0,S$13)+IF(S$14&gt;5,S$14=0,S$14)+IF(S$15&gt;5,S$15=0,S$15)+IF(S$16&gt;5,S$16=0,S$16)+IF(S$17&gt;5,S$17=0,S$17)+IF(S$18&gt;5,S$18=0,S$18)+IF(S$19&gt;5,S$19=0,S$19))</f>
        <v>0</v>
      </c>
      <c r="T20" s="281"/>
      <c r="U20" s="281">
        <f>SUM(IF(U$12&gt;5,U$12=0,U$12)+IF(U$13&gt;5,U$13=0,U$13)+IF(U$14&gt;5,U$14=0,U$14)+IF(U$15&gt;5,U$15=0,U$15)+IF(U$16&gt;5,U$16=0,U$16)+IF(U$17&gt;5,U$17=0,U$17)+IF(U$18&gt;5,U$18=0,U$18)+IF(U$19&gt;5,U$19=0,U$19))</f>
        <v>0</v>
      </c>
      <c r="V20" s="281"/>
      <c r="W20" s="281">
        <f>SUM(IF(W$12&gt;5,W$12=0,W$12)+IF(W$13&gt;5,W$13=0,W$13)+IF(W$14&gt;5,W$14=0,W$14)+IF(W$15&gt;5,W$15=0,W$15)+IF(W$16&gt;5,W$16=0,W$16)+IF(W$17&gt;5,W$17=0,W$17)+IF(W$18&gt;5,W$18=0,W$18)+IF(W$19&gt;5,W$19=0,W$19))</f>
        <v>0</v>
      </c>
      <c r="X20" s="76"/>
      <c r="Y20" s="76"/>
      <c r="Z20" s="76"/>
      <c r="AA20" s="279">
        <f>COUNTIF(AA12:AA19,"&gt;0")</f>
        <v>8</v>
      </c>
      <c r="AB20"/>
    </row>
    <row r="21" spans="2:28" ht="18" customHeight="1" x14ac:dyDescent="0.35">
      <c r="B21" s="79">
        <v>8</v>
      </c>
      <c r="C21" s="83" t="s">
        <v>58</v>
      </c>
      <c r="D21" s="5"/>
      <c r="E21" s="282">
        <f>IF(E20&gt;0,(E20/(COUNTIFS(E12:E19,"&lt;5,1",E12:E19,"&gt;0,1"))),(0))</f>
        <v>3.375</v>
      </c>
      <c r="F21" s="282"/>
      <c r="G21" s="282">
        <f>IF(G20&gt;0,(G20/(COUNTIFS(G12:G19,"&lt;5,1",G12:G19,"&gt;0,1"))),(0))</f>
        <v>3</v>
      </c>
      <c r="H21" s="282"/>
      <c r="I21" s="282">
        <f>IF(I20&gt;0,(I20/(COUNTIFS(I12:I19,"&lt;5,1",I12:I19,"&gt;0,1"))),(0))</f>
        <v>3</v>
      </c>
      <c r="J21" s="282"/>
      <c r="K21" s="282">
        <f>IF(K20&gt;0,(K20/(COUNTIFS(K12:K19,"&lt;5,1",K12:K19,"&gt;0,1"))),(0))</f>
        <v>3</v>
      </c>
      <c r="L21" s="282"/>
      <c r="M21" s="282">
        <f>IF(M20&gt;0,(M20/(COUNTIFS(M12:M19,"&lt;5,1",M12:M19,"&gt;0,1"))),(0))</f>
        <v>0</v>
      </c>
      <c r="N21" s="282"/>
      <c r="O21" s="282">
        <f>IF(O20&gt;0,(O20/(COUNTIFS(O12:O19,"&lt;5,1",O12:O19,"&gt;0,1"))),(0))</f>
        <v>0</v>
      </c>
      <c r="P21" s="282"/>
      <c r="Q21" s="282">
        <f>IF(Q20&gt;0,(Q20/(COUNTIFS(Q12:Q19,"&lt;5,1",Q12:Q19,"&gt;0,1"))),(0))</f>
        <v>0</v>
      </c>
      <c r="R21" s="282"/>
      <c r="S21" s="282">
        <f>IF(S20&gt;0,(S20/(COUNTIFS(S12:S19,"&lt;5,1",S12:S19,"&gt;0,1"))),(0))</f>
        <v>0</v>
      </c>
      <c r="T21" s="282"/>
      <c r="U21" s="282">
        <f>IF(U20&gt;0,(U20/(COUNTIFS(U12:U19,"&lt;5,1",U12:U19,"&gt;0,1"))),(0))</f>
        <v>0</v>
      </c>
      <c r="V21" s="282"/>
      <c r="W21" s="282">
        <f>IF(W20&gt;0,(W20/(COUNTIFS(W12:W19,"&lt;5,1",W12:W19,"&gt;0,1"))),(0))</f>
        <v>0</v>
      </c>
      <c r="X21" s="76"/>
      <c r="Y21" s="76"/>
      <c r="Z21" s="76"/>
      <c r="AA21" s="280">
        <f>IF(AA20&gt;0,SUM(AA12:AA19)/AA20+1/10000,"0")</f>
        <v>3.0938500000000002</v>
      </c>
    </row>
    <row r="22" spans="2:28" ht="2" customHeight="1" x14ac:dyDescent="0.35">
      <c r="C22" s="3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28" ht="18" customHeight="1" x14ac:dyDescent="0.35">
      <c r="C23" s="35"/>
      <c r="D23" s="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5"/>
    </row>
    <row r="24" spans="2:28" ht="2" customHeight="1" x14ac:dyDescent="0.35"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8" ht="19" x14ac:dyDescent="0.35"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8" ht="2" customHeight="1" x14ac:dyDescent="0.35"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8" ht="19" x14ac:dyDescent="0.35">
      <c r="C27" s="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8" ht="2" customHeight="1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8" ht="19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8" ht="2" customHeight="1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8" ht="19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8" ht="2" customHeight="1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2" customHeight="1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9" x14ac:dyDescent="0.35"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ht="18" customHeight="1" x14ac:dyDescent="0.35">
      <c r="C37" s="33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</row>
    <row r="57" spans="3:16" x14ac:dyDescent="0.35">
      <c r="C57" s="5"/>
      <c r="D57" s="5"/>
    </row>
    <row r="58" spans="3:16" x14ac:dyDescent="0.35">
      <c r="C58" s="5"/>
      <c r="D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</sheetData>
  <sheetProtection algorithmName="SHA-512" hashValue="4CmmKhxIULa9XS4fwOUBpxrvreE6C4Y1maK9J8DyKSMXRnQt+ZDHElng2nRbHrFv2PgaQ2N7BbBETNQK1bGdkA==" saltValue="DYnZoMoSFn7QHm7T+Y9/aA==" spinCount="100000" sheet="1" scenarios="1"/>
  <mergeCells count="4">
    <mergeCell ref="Y2:AA8"/>
    <mergeCell ref="B9:C9"/>
    <mergeCell ref="B10:C10"/>
    <mergeCell ref="E4:W6"/>
  </mergeCells>
  <conditionalFormatting sqref="G21 I21 K21 M21 O21 Q21 S21 U21 W21">
    <cfRule type="iconSet" priority="18">
      <iconSet iconSet="4TrafficLights">
        <cfvo type="percent" val="0"/>
        <cfvo type="num" val="0.1"/>
        <cfvo type="num" val="2.5" gte="0"/>
        <cfvo type="num" val="3.5"/>
      </iconSet>
    </cfRule>
    <cfRule type="cellIs" dxfId="124" priority="19" operator="equal">
      <formula>0</formula>
    </cfRule>
    <cfRule type="cellIs" dxfId="123" priority="20" operator="between">
      <formula>0.1</formula>
      <formula>2.5</formula>
    </cfRule>
    <cfRule type="cellIs" dxfId="122" priority="21" operator="between">
      <formula>2.51</formula>
      <formula>3.99</formula>
    </cfRule>
    <cfRule type="cellIs" dxfId="121" priority="22" operator="greaterThanOrEqual">
      <formula>4</formula>
    </cfRule>
  </conditionalFormatting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120" priority="12" operator="equal">
      <formula>0</formula>
    </cfRule>
    <cfRule type="cellIs" dxfId="119" priority="13" operator="between">
      <formula>0.1</formula>
      <formula>2.5</formula>
    </cfRule>
    <cfRule type="cellIs" dxfId="118" priority="14" operator="between">
      <formula>2.51</formula>
      <formula>3.99</formula>
    </cfRule>
    <cfRule type="cellIs" dxfId="117" priority="15" operator="greaterThanOrEqual">
      <formula>4</formula>
    </cfRule>
  </conditionalFormatting>
  <conditionalFormatting sqref="E12:W19">
    <cfRule type="containsBlanks" dxfId="116" priority="16">
      <formula>LEN(TRIM(E12))=0</formula>
    </cfRule>
    <cfRule type="cellIs" dxfId="115" priority="17" operator="between">
      <formula>0</formula>
      <formula>0.9</formula>
    </cfRule>
    <cfRule type="cellIs" dxfId="114" priority="23" operator="between">
      <formula>0.1</formula>
      <formula>2.5</formula>
    </cfRule>
    <cfRule type="cellIs" dxfId="113" priority="24" operator="between">
      <formula>2.51</formula>
      <formula>3.99</formula>
    </cfRule>
    <cfRule type="cellIs" dxfId="112" priority="25" operator="between">
      <formula>4.1</formula>
      <formula>5</formula>
    </cfRule>
    <cfRule type="cellIs" dxfId="111" priority="26" operator="greaterThanOrEqual">
      <formula>5.1</formula>
    </cfRule>
  </conditionalFormatting>
  <conditionalFormatting sqref="E21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110" priority="7" operator="equal">
      <formula>0</formula>
    </cfRule>
    <cfRule type="cellIs" dxfId="109" priority="8" operator="between">
      <formula>0.1</formula>
      <formula>2.5</formula>
    </cfRule>
    <cfRule type="cellIs" dxfId="108" priority="9" operator="between">
      <formula>2.51</formula>
      <formula>3.99</formula>
    </cfRule>
    <cfRule type="cellIs" dxfId="107" priority="10" operator="greaterThanOrEqual">
      <formula>4</formula>
    </cfRule>
  </conditionalFormatting>
  <conditionalFormatting sqref="AA12:AA19">
    <cfRule type="iconSet" priority="467">
      <iconSet iconSet="4TrafficLights">
        <cfvo type="percent" val="0"/>
        <cfvo type="num" val="0.1"/>
        <cfvo type="num" val="2.5" gte="0"/>
        <cfvo type="num" val="3.5"/>
      </iconSet>
    </cfRule>
    <cfRule type="cellIs" dxfId="106" priority="468" operator="equal">
      <formula>0</formula>
    </cfRule>
    <cfRule type="cellIs" dxfId="105" priority="469" operator="between">
      <formula>0.1</formula>
      <formula>2.5</formula>
    </cfRule>
    <cfRule type="cellIs" dxfId="104" priority="470" operator="between">
      <formula>2.51</formula>
      <formula>3.99</formula>
    </cfRule>
    <cfRule type="cellIs" dxfId="103" priority="47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0828-4746-40DB-BDB1-7FA99B004B61}">
  <sheetPr codeName="Feuil12">
    <tabColor theme="5" tint="-0.249977111117893"/>
    <pageSetUpPr fitToPage="1"/>
  </sheetPr>
  <dimension ref="B1:AA66"/>
  <sheetViews>
    <sheetView zoomScale="90" zoomScaleNormal="90" workbookViewId="0">
      <pane xSplit="4" ySplit="11" topLeftCell="E16" activePane="bottomRight" state="frozen"/>
      <selection activeCell="Y17" sqref="Y17"/>
      <selection pane="topRight" activeCell="Y17" sqref="Y17"/>
      <selection pane="bottomLeft" activeCell="Y17" sqref="Y17"/>
      <selection pane="bottomRight" activeCell="E4" sqref="E4:W6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8.91406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33.5" x14ac:dyDescent="0.35">
      <c r="B11" s="79" t="s">
        <v>45</v>
      </c>
      <c r="C11" s="47" t="s">
        <v>139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44.5" customHeight="1" x14ac:dyDescent="0.35">
      <c r="B12" s="10">
        <v>1</v>
      </c>
      <c r="C12" s="81" t="s">
        <v>130</v>
      </c>
      <c r="D12" s="5"/>
      <c r="E12" s="165">
        <v>4</v>
      </c>
      <c r="F12" s="160"/>
      <c r="G12" s="161">
        <v>5</v>
      </c>
      <c r="H12" s="160"/>
      <c r="I12" s="161">
        <v>4</v>
      </c>
      <c r="J12" s="160"/>
      <c r="K12" s="161">
        <v>5</v>
      </c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40"/>
      <c r="Y12" s="277">
        <f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18</v>
      </c>
      <c r="Z12" s="76"/>
      <c r="AA12" s="278">
        <f>IF(Y12&gt;0,(Y12/(COUNTIFS(E12:W12,"&lt;5,1",E12:W12,"&gt;0,1"))),(0))</f>
        <v>4.5</v>
      </c>
    </row>
    <row r="13" spans="2:27" ht="43.5" x14ac:dyDescent="0.35">
      <c r="B13" s="10">
        <v>2</v>
      </c>
      <c r="C13" s="81" t="s">
        <v>131</v>
      </c>
      <c r="D13" s="5"/>
      <c r="E13" s="161">
        <v>4</v>
      </c>
      <c r="F13" s="160"/>
      <c r="G13" s="161">
        <v>5</v>
      </c>
      <c r="H13" s="160"/>
      <c r="I13" s="161">
        <v>4</v>
      </c>
      <c r="J13" s="160"/>
      <c r="K13" s="161">
        <v>4</v>
      </c>
      <c r="L13" s="160"/>
      <c r="M13" s="161"/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40"/>
      <c r="Y13" s="277">
        <f>SUM(IF($E13&gt;5,$E13=0,$E13)+IF($G13&gt;5,$G13=0,$G13)+IF($I13&gt;5,$I13=0,$I13)+IF($K13&gt;5,$K13=0,$K13)+IF($M13&gt;5,$M13=0,$M13)+IF($O13&gt;5,$O13=0,$O13)+IF($Q13&gt;5,$Q13=0,$Q13)+IF($S13&gt;5,$S13=0,$S13)+IF($U13&gt;5,$U13=0,$U13)+IF($W13&gt;5,$W13=0,$W13))</f>
        <v>17</v>
      </c>
      <c r="Z13" s="76"/>
      <c r="AA13" s="278">
        <f>IF(Y13&gt;0,(Y13/(COUNTIFS(E13:W13,"&lt;5,1",E13:W13,"&gt;0,1"))),(0))</f>
        <v>4.25</v>
      </c>
    </row>
    <row r="14" spans="2:27" ht="48" customHeight="1" x14ac:dyDescent="0.35">
      <c r="B14" s="10">
        <v>3</v>
      </c>
      <c r="C14" s="81" t="s">
        <v>129</v>
      </c>
      <c r="D14" s="5"/>
      <c r="E14" s="161">
        <v>4</v>
      </c>
      <c r="F14" s="160"/>
      <c r="G14" s="161">
        <v>4</v>
      </c>
      <c r="H14" s="160"/>
      <c r="I14" s="161">
        <v>4</v>
      </c>
      <c r="J14" s="160"/>
      <c r="K14" s="161">
        <v>4</v>
      </c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40"/>
      <c r="Y14" s="277">
        <f>SUM(IF($E14&gt;5,$E14=0,$E14)+IF($G14&gt;5,$G14=0,$G14)+IF($I14&gt;5,$I14=0,$I14)+IF($K14&gt;5,$K14=0,$K14)+IF($M14&gt;5,$M14=0,$M14)+IF($O14&gt;5,$O14=0,$O14)+IF($Q14&gt;5,$Q14=0,$Q14)+IF($S14&gt;5,$S14=0,$S14)+IF($U14&gt;5,$U14=0,$U14)+IF($W14&gt;5,$W14=0,$W14))</f>
        <v>16</v>
      </c>
      <c r="Z14" s="76"/>
      <c r="AA14" s="278">
        <f>IF(Y14&gt;0,(Y14/(COUNTIFS(E14:W14,"&lt;5,1",E14:W14,"&gt;0,1"))),(0))</f>
        <v>4</v>
      </c>
    </row>
    <row r="15" spans="2:27" ht="43.5" x14ac:dyDescent="0.35">
      <c r="B15" s="10">
        <v>4</v>
      </c>
      <c r="C15" s="81" t="s">
        <v>128</v>
      </c>
      <c r="D15" s="5"/>
      <c r="E15" s="161">
        <v>4</v>
      </c>
      <c r="F15" s="160"/>
      <c r="G15" s="161">
        <v>5</v>
      </c>
      <c r="H15" s="160"/>
      <c r="I15" s="161">
        <v>4</v>
      </c>
      <c r="J15" s="160"/>
      <c r="K15" s="161">
        <v>4</v>
      </c>
      <c r="L15" s="160"/>
      <c r="M15" s="161"/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40"/>
      <c r="Y15" s="277">
        <f>SUM(IF($E15&gt;5,$E15=0,$E15)+IF($G15&gt;5,$G15=0,$G15)+IF($I15&gt;5,$I15=0,$I15)+IF($K15&gt;5,$K15=0,$K15)+IF($M15&gt;5,$M15=0,$M15)+IF($O15&gt;5,$O15=0,$O15)+IF($Q15&gt;5,$Q15=0,$Q15)+IF($S15&gt;5,$S15=0,$S15)+IF($U15&gt;5,$U15=0,$U15)+IF($W15&gt;5,$W15=0,$W15))</f>
        <v>17</v>
      </c>
      <c r="Z15" s="76"/>
      <c r="AA15" s="278">
        <f>IF(Y15&gt;0,(Y15/(COUNTIFS(E15:W15,"&lt;5,1",E15:W15,"&gt;0,1"))),(0))</f>
        <v>4.25</v>
      </c>
    </row>
    <row r="16" spans="2:27" ht="43.5" x14ac:dyDescent="0.35">
      <c r="B16" s="10">
        <v>5</v>
      </c>
      <c r="C16" s="81" t="s">
        <v>132</v>
      </c>
      <c r="D16" s="5"/>
      <c r="E16" s="161">
        <v>3</v>
      </c>
      <c r="F16" s="160"/>
      <c r="G16" s="161">
        <v>3</v>
      </c>
      <c r="H16" s="160"/>
      <c r="I16" s="161">
        <v>3</v>
      </c>
      <c r="J16" s="160"/>
      <c r="K16" s="161">
        <v>2</v>
      </c>
      <c r="L16" s="160"/>
      <c r="M16" s="161"/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40"/>
      <c r="Y16" s="277">
        <f>SUM(IF($E16&gt;5,$E16=0,$E16)+IF($G16&gt;5,$G16=0,$G16)+IF($I16&gt;5,$I16=0,$I16)+IF($K16&gt;5,$K16=0,$K16)+IF($M16&gt;5,$M16=0,$M16)+IF($O16&gt;5,$O16=0,$O16)+IF($Q16&gt;5,$Q16=0,$Q16)+IF($S16&gt;5,$S16=0,$S16)+IF($U16&gt;5,$U16=0,$U16)+IF($W16&gt;5,$W16=0,$W16))</f>
        <v>11</v>
      </c>
      <c r="Z16" s="76"/>
      <c r="AA16" s="278">
        <f>IF(Y16&gt;0,(Y16/(COUNTIFS(E16:W16,"&lt;5,1",E16:W16,"&gt;0,1"))),(0))</f>
        <v>2.75</v>
      </c>
    </row>
    <row r="17" spans="2:27" s="88" customFormat="1" ht="18" customHeight="1" x14ac:dyDescent="0.35">
      <c r="B17" s="92"/>
      <c r="C17" s="91" t="s">
        <v>57</v>
      </c>
      <c r="E17" s="281">
        <f>SUM(IF(E$12&gt;5,E$12=0,E$12)+IF(E$13&gt;5,E$13=0,E$13)+IF(E$14&gt;5,E$14=0,E$14)+IF(E$15&gt;5,E$15=0,E$15)+IF(E$16&gt;5,E$16=0,E$16))</f>
        <v>19</v>
      </c>
      <c r="F17" s="281"/>
      <c r="G17" s="281">
        <f>SUM(IF(G$12&gt;5,G$12=0,G$12)+IF(G$13&gt;5,G$13=0,G$13)+IF(G$14&gt;5,G$14=0,G$14)+IF(G$15&gt;5,G$15=0,G$15)+IF(G$16&gt;5,G$16=0,G$16))</f>
        <v>22</v>
      </c>
      <c r="H17" s="281"/>
      <c r="I17" s="281">
        <f>SUM(IF(I$12&gt;5,I$12=0,I$12)+IF(I$13&gt;5,I$13=0,I$13)+IF(I$14&gt;5,I$14=0,I$14)+IF(I$15&gt;5,I$15=0,I$15)+IF(I$16&gt;5,I$16=0,I$16))</f>
        <v>19</v>
      </c>
      <c r="J17" s="281"/>
      <c r="K17" s="281">
        <f>SUM(IF(K$12&gt;5,K$12=0,K$12)+IF(K$13&gt;5,K$13=0,K$13)+IF(K$14&gt;5,K$14=0,K$14)+IF(K$15&gt;5,K$15=0,K$15)+IF(K$16&gt;5,K$16=0,K$16))</f>
        <v>19</v>
      </c>
      <c r="L17" s="281"/>
      <c r="M17" s="281">
        <f>SUM(IF(M$12&gt;5,M$12=0,M$12)+IF(M$13&gt;5,M$13=0,M$13)+IF(M$14&gt;5,M$14=0,M$14)+IF(M$15&gt;5,M$15=0,M$15)+IF(M$16&gt;5,M$16=0,M$16))</f>
        <v>0</v>
      </c>
      <c r="N17" s="281"/>
      <c r="O17" s="281">
        <f>SUM(IF(O$12&gt;5,O$12=0,O$12)+IF(O$13&gt;5,O$13=0,O$13)+IF(O$14&gt;5,O$14=0,O$14)+IF(O$15&gt;5,O$15=0,O$15)+IF(O$16&gt;5,O$16=0,O$16))</f>
        <v>0</v>
      </c>
      <c r="P17" s="281"/>
      <c r="Q17" s="281">
        <f>SUM(IF(Q$12&gt;5,Q$12=0,Q$12)+IF(Q$13&gt;5,Q$13=0,Q$13)+IF(Q$14&gt;5,Q$14=0,Q$14)+IF(Q$15&gt;5,Q$15=0,Q$15)+IF(Q$16&gt;5,Q$16=0,Q$16))</f>
        <v>0</v>
      </c>
      <c r="R17" s="281"/>
      <c r="S17" s="281">
        <f>SUM(IF(S$12&gt;5,S$12=0,S$12)+IF(S$13&gt;5,S$13=0,S$13)+IF(S$14&gt;5,S$14=0,S$14)+IF(S$15&gt;5,S$15=0,S$15)+IF(S$16&gt;5,S$16=0,S$16))</f>
        <v>0</v>
      </c>
      <c r="T17" s="281"/>
      <c r="U17" s="281">
        <f>SUM(IF(U$12&gt;5,U$12=0,U$12)+IF(U$13&gt;5,U$13=0,U$13)+IF(U$14&gt;5,U$14=0,U$14)+IF(U$15&gt;5,U$15=0,U$15)+IF(U$16&gt;5,U$16=0,U$16))</f>
        <v>0</v>
      </c>
      <c r="V17" s="281"/>
      <c r="W17" s="281">
        <f>SUM(IF(W$12&gt;5,W$12=0,W$12)+IF(W$13&gt;5,W$13=0,W$13)+IF(W$14&gt;5,W$14=0,W$14)+IF(W$15&gt;5,W$15=0,W$15)+IF(W$16&gt;5,W$16=0,W$16))</f>
        <v>0</v>
      </c>
      <c r="X17" s="76"/>
      <c r="Y17" s="76"/>
      <c r="Z17" s="76"/>
      <c r="AA17" s="279">
        <f>COUNTIF(AA12:AA16,"&gt;0")</f>
        <v>5</v>
      </c>
    </row>
    <row r="18" spans="2:27" ht="18" customHeight="1" x14ac:dyDescent="0.35">
      <c r="B18" s="79">
        <v>5</v>
      </c>
      <c r="C18" s="82" t="s">
        <v>58</v>
      </c>
      <c r="D18" s="5"/>
      <c r="E18" s="282">
        <f>IF(E17&gt;0,(E17/(COUNTIFS(E12:E16,"&lt;5,1",E12:E16,"&gt;0,1"))),(0))</f>
        <v>3.8</v>
      </c>
      <c r="F18" s="282"/>
      <c r="G18" s="282">
        <f>IF(G17&gt;0,(G17/(COUNTIFS(G12:G16,"&lt;5,1",G12:G16,"&gt;0,1"))),(0))</f>
        <v>4.4000000000000004</v>
      </c>
      <c r="H18" s="282"/>
      <c r="I18" s="282">
        <f>IF(I17&gt;0,(I17/(COUNTIFS(I12:I16,"&lt;5,1",I12:I16,"&gt;0,1"))),(0))</f>
        <v>3.8</v>
      </c>
      <c r="J18" s="282"/>
      <c r="K18" s="282">
        <f>IF(K17&gt;0,(K17/(COUNTIFS(K12:K16,"&lt;5,1",K12:K16,"&gt;0,1"))),(0))</f>
        <v>3.8</v>
      </c>
      <c r="L18" s="282"/>
      <c r="M18" s="282">
        <f>IF(M17&gt;0,(M17/(COUNTIFS(M12:M16,"&lt;5,1",M12:M16,"&gt;0,1"))),(0))</f>
        <v>0</v>
      </c>
      <c r="N18" s="282"/>
      <c r="O18" s="282">
        <f>IF(O17&gt;0,(O17/(COUNTIFS(O12:O16,"&lt;5,1",O12:O16,"&gt;0,1"))),(0))</f>
        <v>0</v>
      </c>
      <c r="P18" s="282"/>
      <c r="Q18" s="282">
        <f>IF(Q17&gt;0,(Q17/(COUNTIFS(Q12:Q16,"&lt;5,1",Q12:Q16,"&gt;0,1"))),(0))</f>
        <v>0</v>
      </c>
      <c r="R18" s="282"/>
      <c r="S18" s="282">
        <f>IF(S17&gt;0,(S17/(COUNTIFS(S12:S16,"&lt;5,1",S12:S16,"&gt;0,1"))),(0))</f>
        <v>0</v>
      </c>
      <c r="T18" s="282"/>
      <c r="U18" s="282">
        <f>IF(U17&gt;0,(U17/(COUNTIFS(U12:U16,"&lt;5,1",U12:U16,"&gt;0,1"))),(0))</f>
        <v>0</v>
      </c>
      <c r="V18" s="282"/>
      <c r="W18" s="282">
        <f>IF(W17&gt;0,(W17/(COUNTIFS(W12:W16,"&lt;5,1",W12:W16,"&gt;0,1"))),(0))</f>
        <v>0</v>
      </c>
      <c r="X18" s="76"/>
      <c r="Y18" s="76"/>
      <c r="Z18" s="76"/>
      <c r="AA18" s="280">
        <f>IF(AA17&gt;0,SUM(AA12:AA16)/AA17+1/10000,"0")</f>
        <v>3.9501000000000004</v>
      </c>
    </row>
    <row r="19" spans="2:27" ht="2" customHeight="1" x14ac:dyDescent="0.35">
      <c r="C19" s="3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27" ht="18" customHeight="1" x14ac:dyDescent="0.35">
      <c r="C20" s="3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27" ht="2" customHeight="1" x14ac:dyDescent="0.35"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2:27" ht="19" x14ac:dyDescent="0.35">
      <c r="C22" s="8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27" ht="2" customHeight="1" x14ac:dyDescent="0.35"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19" x14ac:dyDescent="0.35">
      <c r="C24" s="8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7" ht="2" customHeight="1" x14ac:dyDescent="0.35"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19" x14ac:dyDescent="0.35">
      <c r="C26" s="8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7" ht="2" customHeight="1" x14ac:dyDescent="0.35">
      <c r="C27" s="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19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2" customHeight="1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19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2" customHeight="1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19" x14ac:dyDescent="0.35">
      <c r="C32" s="33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x14ac:dyDescent="0.3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18" customHeight="1" x14ac:dyDescent="0.35">
      <c r="C34" s="33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x14ac:dyDescent="0.3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</row>
    <row r="48" spans="3:16" x14ac:dyDescent="0.35">
      <c r="C48" s="5"/>
      <c r="D48" s="5"/>
    </row>
    <row r="49" spans="3:4" x14ac:dyDescent="0.35">
      <c r="C49" s="5"/>
      <c r="D49" s="5"/>
    </row>
    <row r="50" spans="3:4" x14ac:dyDescent="0.35">
      <c r="C50" s="5"/>
      <c r="D50" s="5"/>
    </row>
    <row r="51" spans="3:4" x14ac:dyDescent="0.35">
      <c r="C51" s="5"/>
      <c r="D51" s="5"/>
    </row>
    <row r="52" spans="3:4" x14ac:dyDescent="0.35">
      <c r="C52" s="5"/>
      <c r="D52" s="5"/>
    </row>
    <row r="53" spans="3:4" x14ac:dyDescent="0.35">
      <c r="C53" s="5"/>
      <c r="D53" s="5"/>
    </row>
    <row r="54" spans="3:4" x14ac:dyDescent="0.35">
      <c r="C54" s="5"/>
      <c r="D54" s="5"/>
    </row>
    <row r="55" spans="3:4" x14ac:dyDescent="0.35">
      <c r="C55" s="5"/>
      <c r="D55" s="5"/>
    </row>
    <row r="56" spans="3:4" x14ac:dyDescent="0.35">
      <c r="C56" s="5"/>
      <c r="D56" s="5"/>
    </row>
    <row r="57" spans="3:4" x14ac:dyDescent="0.35">
      <c r="C57" s="5"/>
      <c r="D57" s="5"/>
    </row>
    <row r="58" spans="3:4" x14ac:dyDescent="0.35">
      <c r="C58" s="5"/>
      <c r="D58" s="5"/>
    </row>
    <row r="59" spans="3:4" x14ac:dyDescent="0.35">
      <c r="C59" s="5"/>
      <c r="D59" s="5"/>
    </row>
    <row r="60" spans="3:4" x14ac:dyDescent="0.35">
      <c r="C60" s="5"/>
      <c r="D60" s="5"/>
    </row>
    <row r="61" spans="3:4" x14ac:dyDescent="0.35">
      <c r="C61" s="5"/>
      <c r="D61" s="5"/>
    </row>
    <row r="62" spans="3:4" x14ac:dyDescent="0.35">
      <c r="C62" s="5"/>
      <c r="D62" s="5"/>
    </row>
    <row r="63" spans="3:4" x14ac:dyDescent="0.35">
      <c r="C63" s="5"/>
      <c r="D63" s="5"/>
    </row>
    <row r="64" spans="3:4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</sheetData>
  <sheetProtection algorithmName="SHA-512" hashValue="ISmezhfBGmAkodUP3eCWEw8Gb+cUktxN7YxWazXskLWEGBK45cALbPd6ownYzhIm8D9dLamxnc2rDvDFBJHRmw==" saltValue="wnGCWyZJinpxRTo3n/wh0w==" spinCount="100000" sheet="1" scenarios="1"/>
  <mergeCells count="3">
    <mergeCell ref="B9:C9"/>
    <mergeCell ref="B10:C10"/>
    <mergeCell ref="E4:W6"/>
  </mergeCells>
  <conditionalFormatting sqref="E12:W16">
    <cfRule type="containsBlanks" dxfId="102" priority="16">
      <formula>LEN(TRIM(E12))=0</formula>
    </cfRule>
    <cfRule type="cellIs" dxfId="101" priority="17" operator="between">
      <formula>0</formula>
      <formula>0.9</formula>
    </cfRule>
    <cfRule type="cellIs" dxfId="100" priority="23" operator="between">
      <formula>0.1</formula>
      <formula>2.5</formula>
    </cfRule>
    <cfRule type="cellIs" dxfId="99" priority="24" operator="between">
      <formula>2.51</formula>
      <formula>3.99</formula>
    </cfRule>
    <cfRule type="cellIs" dxfId="98" priority="25" operator="between">
      <formula>4.1</formula>
      <formula>5</formula>
    </cfRule>
    <cfRule type="cellIs" dxfId="97" priority="26" operator="greaterThanOrEqual">
      <formula>5.1</formula>
    </cfRule>
  </conditionalFormatting>
  <conditionalFormatting sqref="E18 G18 I18 K18 M18 O18 Q18 S18 U18 W18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96" priority="7" operator="equal">
      <formula>0</formula>
    </cfRule>
    <cfRule type="cellIs" dxfId="95" priority="8" operator="between">
      <formula>0.1</formula>
      <formula>2.5</formula>
    </cfRule>
    <cfRule type="cellIs" dxfId="94" priority="9" operator="between">
      <formula>2.51</formula>
      <formula>3.99</formula>
    </cfRule>
    <cfRule type="cellIs" dxfId="93" priority="10" operator="greaterThanOrEqual">
      <formula>4</formula>
    </cfRule>
  </conditionalFormatting>
  <conditionalFormatting sqref="AA12:AA16">
    <cfRule type="iconSet" priority="472">
      <iconSet iconSet="4TrafficLights">
        <cfvo type="percent" val="0"/>
        <cfvo type="num" val="0.1"/>
        <cfvo type="num" val="2.5" gte="0"/>
        <cfvo type="num" val="3.5"/>
      </iconSet>
    </cfRule>
    <cfRule type="cellIs" dxfId="92" priority="473" operator="equal">
      <formula>0</formula>
    </cfRule>
    <cfRule type="cellIs" dxfId="91" priority="474" operator="between">
      <formula>0.1</formula>
      <formula>2.5</formula>
    </cfRule>
    <cfRule type="cellIs" dxfId="90" priority="475" operator="between">
      <formula>2.51</formula>
      <formula>3.99</formula>
    </cfRule>
    <cfRule type="cellIs" dxfId="89" priority="476" operator="greaterThanOrEqual">
      <formula>4</formula>
    </cfRule>
  </conditionalFormatting>
  <conditionalFormatting sqref="AA12:AA16">
    <cfRule type="iconSet" priority="542">
      <iconSet iconSet="4TrafficLights">
        <cfvo type="percent" val="0"/>
        <cfvo type="num" val="0.1"/>
        <cfvo type="num" val="2.5" gte="0"/>
        <cfvo type="num" val="3.5"/>
      </iconSet>
    </cfRule>
    <cfRule type="cellIs" dxfId="88" priority="543" operator="equal">
      <formula>0</formula>
    </cfRule>
    <cfRule type="cellIs" dxfId="87" priority="544" operator="between">
      <formula>0.1</formula>
      <formula>2.5</formula>
    </cfRule>
    <cfRule type="cellIs" dxfId="86" priority="545" operator="between">
      <formula>2.51</formula>
      <formula>3.99</formula>
    </cfRule>
    <cfRule type="cellIs" dxfId="85" priority="546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C16EF-1D52-42CD-810F-C0DF4274C745}">
  <sheetPr codeName="Feuil13">
    <tabColor theme="5" tint="-0.249977111117893"/>
    <pageSetUpPr fitToPage="1"/>
  </sheetPr>
  <dimension ref="B1:AA67"/>
  <sheetViews>
    <sheetView zoomScale="90" zoomScaleNormal="90" workbookViewId="0">
      <pane xSplit="4" ySplit="11" topLeftCell="E12" activePane="bottomRight" state="frozen"/>
      <selection activeCell="Y17" sqref="Y17"/>
      <selection pane="topRight" activeCell="Y17" sqref="Y17"/>
      <selection pane="bottomLeft" activeCell="Y17" sqref="Y17"/>
      <selection pane="bottomRight" activeCell="E4" sqref="E4:W6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6.91406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38" x14ac:dyDescent="0.35">
      <c r="B11" s="79" t="s">
        <v>45</v>
      </c>
      <c r="C11" s="47" t="s">
        <v>140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50" customHeight="1" x14ac:dyDescent="0.35">
      <c r="B12" s="10">
        <v>1</v>
      </c>
      <c r="C12" s="81" t="s">
        <v>138</v>
      </c>
      <c r="D12" s="5"/>
      <c r="E12" s="165">
        <v>2</v>
      </c>
      <c r="F12" s="160"/>
      <c r="G12" s="161">
        <v>3</v>
      </c>
      <c r="H12" s="160"/>
      <c r="I12" s="161">
        <v>3</v>
      </c>
      <c r="J12" s="160"/>
      <c r="K12" s="161">
        <v>2</v>
      </c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40"/>
      <c r="Y12" s="277">
        <f t="shared" ref="Y12:Y17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10</v>
      </c>
      <c r="Z12" s="76"/>
      <c r="AA12" s="278">
        <f t="shared" ref="AA12:AA17" si="1">IF(Y12&gt;0,(Y12/(COUNTIFS(E12:W12,"&lt;5,1",E12:W12,"&gt;0,1"))),(0))</f>
        <v>2.5</v>
      </c>
    </row>
    <row r="13" spans="2:27" ht="48" customHeight="1" x14ac:dyDescent="0.35">
      <c r="B13" s="10">
        <v>2</v>
      </c>
      <c r="C13" s="81" t="s">
        <v>137</v>
      </c>
      <c r="D13" s="5"/>
      <c r="E13" s="161">
        <v>3</v>
      </c>
      <c r="F13" s="160"/>
      <c r="G13" s="161">
        <v>3</v>
      </c>
      <c r="H13" s="160"/>
      <c r="I13" s="161">
        <v>3</v>
      </c>
      <c r="J13" s="160"/>
      <c r="K13" s="161">
        <v>2</v>
      </c>
      <c r="L13" s="160"/>
      <c r="M13" s="161"/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40"/>
      <c r="Y13" s="277">
        <f t="shared" si="0"/>
        <v>11</v>
      </c>
      <c r="Z13" s="76"/>
      <c r="AA13" s="278">
        <f t="shared" si="1"/>
        <v>2.75</v>
      </c>
    </row>
    <row r="14" spans="2:27" ht="48" customHeight="1" x14ac:dyDescent="0.35">
      <c r="B14" s="10">
        <v>3</v>
      </c>
      <c r="C14" s="81" t="s">
        <v>136</v>
      </c>
      <c r="D14" s="5"/>
      <c r="E14" s="161">
        <v>2</v>
      </c>
      <c r="F14" s="160"/>
      <c r="G14" s="161">
        <v>1</v>
      </c>
      <c r="H14" s="160"/>
      <c r="I14" s="161">
        <v>2</v>
      </c>
      <c r="J14" s="160"/>
      <c r="K14" s="161">
        <v>3</v>
      </c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40"/>
      <c r="Y14" s="277">
        <f t="shared" si="0"/>
        <v>8</v>
      </c>
      <c r="Z14" s="76"/>
      <c r="AA14" s="278">
        <f t="shared" si="1"/>
        <v>2</v>
      </c>
    </row>
    <row r="15" spans="2:27" ht="43.5" x14ac:dyDescent="0.35">
      <c r="B15" s="10">
        <v>4</v>
      </c>
      <c r="C15" s="81" t="s">
        <v>135</v>
      </c>
      <c r="D15" s="5"/>
      <c r="E15" s="161">
        <v>2</v>
      </c>
      <c r="F15" s="160"/>
      <c r="G15" s="161">
        <v>3</v>
      </c>
      <c r="H15" s="160"/>
      <c r="I15" s="161">
        <v>3</v>
      </c>
      <c r="J15" s="160"/>
      <c r="K15" s="161">
        <v>3</v>
      </c>
      <c r="L15" s="160"/>
      <c r="M15" s="161"/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40"/>
      <c r="Y15" s="277">
        <f t="shared" si="0"/>
        <v>11</v>
      </c>
      <c r="Z15" s="76"/>
      <c r="AA15" s="278">
        <f t="shared" si="1"/>
        <v>2.75</v>
      </c>
    </row>
    <row r="16" spans="2:27" ht="43.5" x14ac:dyDescent="0.35">
      <c r="B16" s="10">
        <v>5</v>
      </c>
      <c r="C16" s="81" t="s">
        <v>134</v>
      </c>
      <c r="D16" s="5"/>
      <c r="E16" s="161">
        <v>3</v>
      </c>
      <c r="F16" s="160"/>
      <c r="G16" s="161">
        <v>3</v>
      </c>
      <c r="H16" s="160"/>
      <c r="I16" s="161">
        <v>2</v>
      </c>
      <c r="J16" s="160"/>
      <c r="K16" s="161">
        <v>1</v>
      </c>
      <c r="L16" s="160"/>
      <c r="M16" s="161"/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40"/>
      <c r="Y16" s="277">
        <f t="shared" si="0"/>
        <v>9</v>
      </c>
      <c r="Z16" s="76"/>
      <c r="AA16" s="278">
        <f t="shared" si="1"/>
        <v>2.25</v>
      </c>
    </row>
    <row r="17" spans="2:27" ht="43.5" x14ac:dyDescent="0.35">
      <c r="B17" s="10">
        <v>6</v>
      </c>
      <c r="C17" s="81" t="s">
        <v>133</v>
      </c>
      <c r="D17" s="5"/>
      <c r="E17" s="161">
        <v>1</v>
      </c>
      <c r="F17" s="160"/>
      <c r="G17" s="161">
        <v>2</v>
      </c>
      <c r="H17" s="160"/>
      <c r="I17" s="161">
        <v>2</v>
      </c>
      <c r="J17" s="160"/>
      <c r="K17" s="161">
        <v>2</v>
      </c>
      <c r="L17" s="160"/>
      <c r="M17" s="161"/>
      <c r="N17" s="160"/>
      <c r="O17" s="161"/>
      <c r="P17" s="160"/>
      <c r="Q17" s="161"/>
      <c r="R17" s="160"/>
      <c r="S17" s="161"/>
      <c r="T17" s="160"/>
      <c r="U17" s="161"/>
      <c r="V17" s="160"/>
      <c r="W17" s="161"/>
      <c r="X17" s="140"/>
      <c r="Y17" s="277">
        <f t="shared" si="0"/>
        <v>7</v>
      </c>
      <c r="Z17" s="76"/>
      <c r="AA17" s="278">
        <f t="shared" si="1"/>
        <v>1.75</v>
      </c>
    </row>
    <row r="18" spans="2:27" s="88" customFormat="1" ht="18" customHeight="1" x14ac:dyDescent="0.35">
      <c r="B18" s="92"/>
      <c r="C18" s="91" t="s">
        <v>57</v>
      </c>
      <c r="E18" s="281">
        <f>SUM(IF(E$12&gt;5,E$12=0,E$12)+IF(E$13&gt;5,E$13=0,E$13)+IF(E$14&gt;5,E$14=0,E$14)+IF(E$15&gt;5,E$15=0,E$15)+IF(E$16&gt;5,E$16=0,E$16)+IF(E$17&gt;5,E$17=0,E$17))</f>
        <v>13</v>
      </c>
      <c r="F18" s="281"/>
      <c r="G18" s="281">
        <f>SUM(IF(G$12&gt;5,G$12=0,G$12)+IF(G$13&gt;5,G$13=0,G$13)+IF(G$14&gt;5,G$14=0,G$14)+IF(G$15&gt;5,G$15=0,G$15)+IF(G$16&gt;5,G$16=0,G$16)+IF(G$17&gt;5,G$17=0,G$17))</f>
        <v>15</v>
      </c>
      <c r="H18" s="281"/>
      <c r="I18" s="281">
        <f>SUM(IF(I$12&gt;5,I$12=0,I$12)+IF(I$13&gt;5,I$13=0,I$13)+IF(I$14&gt;5,I$14=0,I$14)+IF(I$15&gt;5,I$15=0,I$15)+IF(I$16&gt;5,I$16=0,I$16)+IF(I$17&gt;5,I$17=0,I$17))</f>
        <v>15</v>
      </c>
      <c r="J18" s="281"/>
      <c r="K18" s="281">
        <f>SUM(IF(K$12&gt;5,K$12=0,K$12)+IF(K$13&gt;5,K$13=0,K$13)+IF(K$14&gt;5,K$14=0,K$14)+IF(K$15&gt;5,K$15=0,K$15)+IF(K$16&gt;5,K$16=0,K$16)+IF(K$17&gt;5,K$17=0,K$17))</f>
        <v>13</v>
      </c>
      <c r="L18" s="281"/>
      <c r="M18" s="281">
        <f>SUM(IF(M$12&gt;5,M$12=0,M$12)+IF(M$13&gt;5,M$13=0,M$13)+IF(M$14&gt;5,M$14=0,M$14)+IF(M$15&gt;5,M$15=0,M$15)+IF(M$16&gt;5,M$16=0,M$16)+IF(M$17&gt;5,M$17=0,M$17))</f>
        <v>0</v>
      </c>
      <c r="N18" s="281"/>
      <c r="O18" s="281">
        <f>SUM(IF(O$12&gt;5,O$12=0,O$12)+IF(O$13&gt;5,O$13=0,O$13)+IF(O$14&gt;5,O$14=0,O$14)+IF(O$15&gt;5,O$15=0,O$15)+IF(O$16&gt;5,O$16=0,O$16)+IF(O$17&gt;5,O$17=0,O$17))</f>
        <v>0</v>
      </c>
      <c r="P18" s="281"/>
      <c r="Q18" s="281">
        <f>SUM(IF(Q$12&gt;5,Q$12=0,Q$12)+IF(Q$13&gt;5,Q$13=0,Q$13)+IF(Q$14&gt;5,Q$14=0,Q$14)+IF(Q$15&gt;5,Q$15=0,Q$15)+IF(Q$16&gt;5,Q$16=0,Q$16)+IF(Q$17&gt;5,Q$17=0,Q$17))</f>
        <v>0</v>
      </c>
      <c r="R18" s="281"/>
      <c r="S18" s="281">
        <f>SUM(IF(S$12&gt;5,S$12=0,S$12)+IF(S$13&gt;5,S$13=0,S$13)+IF(S$14&gt;5,S$14=0,S$14)+IF(S$15&gt;5,S$15=0,S$15)+IF(S$16&gt;5,S$16=0,S$16)+IF(S$17&gt;5,S$17=0,S$17))</f>
        <v>0</v>
      </c>
      <c r="T18" s="281"/>
      <c r="U18" s="281">
        <f>SUM(IF(U$12&gt;5,U$12=0,U$12)+IF(U$13&gt;5,U$13=0,U$13)+IF(U$14&gt;5,U$14=0,U$14)+IF(U$15&gt;5,U$15=0,U$15)+IF(U$16&gt;5,U$16=0,U$16)+IF(U$17&gt;5,U$17=0,U$17))</f>
        <v>0</v>
      </c>
      <c r="V18" s="281"/>
      <c r="W18" s="281">
        <f>SUM(IF(W$12&gt;5,W$12=0,W$12)+IF(W$13&gt;5,W$13=0,W$13)+IF(W$14&gt;5,W$14=0,W$14)+IF(W$15&gt;5,W$15=0,W$15)+IF(W$16&gt;5,W$16=0,W$16)+IF(W$17&gt;5,W$17=0,W$17))</f>
        <v>0</v>
      </c>
      <c r="X18" s="76"/>
      <c r="Y18" s="76"/>
      <c r="Z18" s="76"/>
      <c r="AA18" s="279">
        <f>COUNTIF(AA12:AA17,"&gt;0")</f>
        <v>6</v>
      </c>
    </row>
    <row r="19" spans="2:27" ht="18" customHeight="1" x14ac:dyDescent="0.35">
      <c r="B19" s="79">
        <v>6</v>
      </c>
      <c r="C19" s="82" t="s">
        <v>58</v>
      </c>
      <c r="D19" s="5"/>
      <c r="E19" s="282">
        <f>IF(E18&gt;0,(E18/(COUNTIFS(E12:E17,"&lt;5,1",E12:E17,"&gt;0,1"))),(0))</f>
        <v>2.1666666666666665</v>
      </c>
      <c r="F19" s="282"/>
      <c r="G19" s="282">
        <f>IF(G18&gt;0,(G18/(COUNTIFS(G12:G17,"&lt;5,1",G12:G17,"&gt;0,1"))),(0))</f>
        <v>2.5</v>
      </c>
      <c r="H19" s="282"/>
      <c r="I19" s="282">
        <f>IF(I18&gt;0,(I18/(COUNTIFS(I12:I17,"&lt;5,1",I12:I17,"&gt;0,1"))),(0))</f>
        <v>2.5</v>
      </c>
      <c r="J19" s="282"/>
      <c r="K19" s="282">
        <f>IF(K18&gt;0,(K18/(COUNTIFS(K12:K17,"&lt;5,1",K12:K17,"&gt;0,1"))),(0))</f>
        <v>2.1666666666666665</v>
      </c>
      <c r="L19" s="282"/>
      <c r="M19" s="282">
        <f>IF(M18&gt;0,(M18/(COUNTIFS(M12:M17,"&lt;5,1",M12:M17,"&gt;0,1"))),(0))</f>
        <v>0</v>
      </c>
      <c r="N19" s="282"/>
      <c r="O19" s="282">
        <f>IF(O18&gt;0,(O18/(COUNTIFS(O12:O17,"&lt;5,1",O12:O17,"&gt;0,1"))),(0))</f>
        <v>0</v>
      </c>
      <c r="P19" s="282"/>
      <c r="Q19" s="282">
        <f>IF(Q18&gt;0,(Q18/(COUNTIFS(Q12:Q17,"&lt;5,1",Q12:Q17,"&gt;0,1"))),(0))</f>
        <v>0</v>
      </c>
      <c r="R19" s="282"/>
      <c r="S19" s="282">
        <f>IF(S18&gt;0,(S18/(COUNTIFS(S12:S17,"&lt;5,1",S12:S17,"&gt;0,1"))),(0))</f>
        <v>0</v>
      </c>
      <c r="T19" s="282"/>
      <c r="U19" s="282">
        <f>IF(U18&gt;0,(U18/(COUNTIFS(U12:U17,"&lt;5,1",U12:U17,"&gt;0,1"))),(0))</f>
        <v>0</v>
      </c>
      <c r="V19" s="282"/>
      <c r="W19" s="282">
        <f>IF(W18&gt;0,(W18/(COUNTIFS(W12:W17,"&lt;5,1",W12:W17,"&gt;0,1"))),(0))</f>
        <v>0</v>
      </c>
      <c r="X19" s="76"/>
      <c r="Y19" s="76"/>
      <c r="Z19" s="76"/>
      <c r="AA19" s="280">
        <f>IF(AA18&gt;0,SUM(AA12:AA17)/AA18+1/10000,"0")</f>
        <v>2.3334333333333337</v>
      </c>
    </row>
    <row r="20" spans="2:27" ht="2" customHeight="1" x14ac:dyDescent="0.35">
      <c r="C20" s="3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27" ht="18" customHeight="1" x14ac:dyDescent="0.35">
      <c r="C21" s="3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2:27" ht="2" customHeight="1" x14ac:dyDescent="0.35"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27" ht="19" x14ac:dyDescent="0.35">
      <c r="C23" s="8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2" customHeight="1" x14ac:dyDescent="0.35"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7" ht="19" x14ac:dyDescent="0.35"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2" customHeight="1" x14ac:dyDescent="0.35">
      <c r="C26" s="8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7" ht="19" x14ac:dyDescent="0.35">
      <c r="C27" s="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2" customHeight="1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19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2" customHeight="1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19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2" customHeight="1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3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x14ac:dyDescent="0.3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8" customHeight="1" x14ac:dyDescent="0.35"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</row>
    <row r="51" spans="3:16" x14ac:dyDescent="0.35">
      <c r="C51" s="5"/>
      <c r="D51" s="5"/>
    </row>
    <row r="52" spans="3:16" x14ac:dyDescent="0.35">
      <c r="C52" s="5"/>
      <c r="D52" s="5"/>
    </row>
    <row r="53" spans="3:16" x14ac:dyDescent="0.35">
      <c r="C53" s="5"/>
      <c r="D53" s="5"/>
    </row>
    <row r="54" spans="3:16" x14ac:dyDescent="0.35">
      <c r="C54" s="5"/>
      <c r="D54" s="5"/>
    </row>
    <row r="55" spans="3:16" x14ac:dyDescent="0.35">
      <c r="C55" s="5"/>
      <c r="D55" s="5"/>
    </row>
    <row r="56" spans="3:16" x14ac:dyDescent="0.35">
      <c r="C56" s="5"/>
      <c r="D56" s="5"/>
    </row>
    <row r="57" spans="3:16" x14ac:dyDescent="0.35">
      <c r="C57" s="5"/>
      <c r="D57" s="5"/>
    </row>
    <row r="58" spans="3:16" x14ac:dyDescent="0.35">
      <c r="C58" s="5"/>
      <c r="D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</sheetData>
  <sheetProtection algorithmName="SHA-512" hashValue="3r+PymeeEe8ZkPucA8VyI2UlX9daZS6rEdNc40oCu4E+9esqMXk4V5xhi1KF1uxia8mZMiUDU9Z0OFmBwly25Q==" saltValue="7XQ/dL+lovhN7/YmUWW9tw==" spinCount="100000" sheet="1" scenarios="1"/>
  <mergeCells count="3">
    <mergeCell ref="B9:C9"/>
    <mergeCell ref="B10:C10"/>
    <mergeCell ref="E4:W6"/>
  </mergeCells>
  <conditionalFormatting sqref="E12:W17">
    <cfRule type="containsBlanks" dxfId="84" priority="16">
      <formula>LEN(TRIM(E12))=0</formula>
    </cfRule>
    <cfRule type="cellIs" dxfId="83" priority="17" operator="between">
      <formula>0</formula>
      <formula>0.9</formula>
    </cfRule>
    <cfRule type="cellIs" dxfId="82" priority="23" operator="between">
      <formula>0.1</formula>
      <formula>2.5</formula>
    </cfRule>
    <cfRule type="cellIs" dxfId="81" priority="24" operator="between">
      <formula>2.51</formula>
      <formula>3.99</formula>
    </cfRule>
    <cfRule type="cellIs" dxfId="80" priority="25" operator="between">
      <formula>4.1</formula>
      <formula>5</formula>
    </cfRule>
    <cfRule type="cellIs" dxfId="79" priority="26" operator="greaterThanOrEqual">
      <formula>5.1</formula>
    </cfRule>
  </conditionalFormatting>
  <conditionalFormatting sqref="E19 G19 I19 K19 M19 O19 Q19 S19 U19 W19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78" priority="7" operator="equal">
      <formula>0</formula>
    </cfRule>
    <cfRule type="cellIs" dxfId="77" priority="8" operator="between">
      <formula>0.1</formula>
      <formula>2.5</formula>
    </cfRule>
    <cfRule type="cellIs" dxfId="76" priority="9" operator="between">
      <formula>2.51</formula>
      <formula>3.99</formula>
    </cfRule>
    <cfRule type="cellIs" dxfId="75" priority="10" operator="greaterThanOrEqual">
      <formula>4</formula>
    </cfRule>
  </conditionalFormatting>
  <conditionalFormatting sqref="AA12:AA17">
    <cfRule type="iconSet" priority="547">
      <iconSet iconSet="4TrafficLights">
        <cfvo type="percent" val="0"/>
        <cfvo type="num" val="0.1"/>
        <cfvo type="num" val="2.5" gte="0"/>
        <cfvo type="num" val="3.5"/>
      </iconSet>
    </cfRule>
    <cfRule type="cellIs" dxfId="74" priority="548" operator="equal">
      <formula>0</formula>
    </cfRule>
    <cfRule type="cellIs" dxfId="73" priority="549" operator="between">
      <formula>0.1</formula>
      <formula>2.5</formula>
    </cfRule>
    <cfRule type="cellIs" dxfId="72" priority="550" operator="between">
      <formula>2.51</formula>
      <formula>3.99</formula>
    </cfRule>
    <cfRule type="cellIs" dxfId="71" priority="551" operator="greaterThanOrEqual">
      <formula>4</formula>
    </cfRule>
  </conditionalFormatting>
  <conditionalFormatting sqref="AA12:AA17">
    <cfRule type="iconSet" priority="622">
      <iconSet iconSet="4TrafficLights">
        <cfvo type="percent" val="0"/>
        <cfvo type="num" val="0.1"/>
        <cfvo type="num" val="2.5" gte="0"/>
        <cfvo type="num" val="3.5"/>
      </iconSet>
    </cfRule>
    <cfRule type="cellIs" dxfId="70" priority="623" operator="equal">
      <formula>0</formula>
    </cfRule>
    <cfRule type="cellIs" dxfId="69" priority="624" operator="between">
      <formula>0.1</formula>
      <formula>2.5</formula>
    </cfRule>
    <cfRule type="cellIs" dxfId="68" priority="625" operator="between">
      <formula>2.51</formula>
      <formula>3.99</formula>
    </cfRule>
    <cfRule type="cellIs" dxfId="67" priority="626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24D4-BA34-40C6-806D-443577100677}">
  <sheetPr codeName="Feuil14">
    <tabColor theme="5" tint="-0.249977111117893"/>
    <pageSetUpPr fitToPage="1"/>
  </sheetPr>
  <dimension ref="B1:AA71"/>
  <sheetViews>
    <sheetView zoomScale="90" zoomScaleNormal="90" workbookViewId="0">
      <pane xSplit="4" ySplit="10" topLeftCell="E19" activePane="bottomRight" state="frozen"/>
      <selection activeCell="Y17" sqref="Y17"/>
      <selection pane="topRight" activeCell="Y17" sqref="Y17"/>
      <selection pane="bottomLeft" activeCell="Y17" sqref="Y17"/>
      <selection pane="bottomRight" activeCell="E4" sqref="E4:W6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71.66406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6.7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58" customHeight="1" x14ac:dyDescent="0.35">
      <c r="B11" s="79" t="s">
        <v>45</v>
      </c>
      <c r="C11" s="47" t="s">
        <v>244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50" customHeight="1" x14ac:dyDescent="0.35">
      <c r="B12" s="10">
        <v>1</v>
      </c>
      <c r="C12" s="81" t="s">
        <v>141</v>
      </c>
      <c r="D12" s="5"/>
      <c r="E12" s="165">
        <v>5</v>
      </c>
      <c r="F12" s="164"/>
      <c r="G12" s="165">
        <v>3</v>
      </c>
      <c r="H12" s="164"/>
      <c r="I12" s="165">
        <v>4</v>
      </c>
      <c r="J12" s="164"/>
      <c r="K12" s="165">
        <v>4</v>
      </c>
      <c r="L12" s="164"/>
      <c r="M12" s="165"/>
      <c r="N12" s="164"/>
      <c r="O12" s="165"/>
      <c r="P12" s="164"/>
      <c r="Q12" s="165"/>
      <c r="R12" s="164"/>
      <c r="S12" s="165"/>
      <c r="T12" s="164"/>
      <c r="U12" s="165"/>
      <c r="V12" s="164"/>
      <c r="W12" s="165"/>
      <c r="X12" s="140"/>
      <c r="Y12" s="277">
        <f t="shared" ref="Y12:Y21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16</v>
      </c>
      <c r="Z12" s="76"/>
      <c r="AA12" s="278">
        <f t="shared" ref="AA12:AA21" si="1">IF(Y12&gt;0,(Y12/(COUNTIFS(E12:W12,"&lt;5,1",E12:W12,"&gt;0,1"))),(0))</f>
        <v>4</v>
      </c>
    </row>
    <row r="13" spans="2:27" ht="62" customHeight="1" x14ac:dyDescent="0.35">
      <c r="B13" s="10">
        <v>2</v>
      </c>
      <c r="C13" s="81" t="s">
        <v>186</v>
      </c>
      <c r="D13" s="5"/>
      <c r="E13" s="165">
        <v>4</v>
      </c>
      <c r="F13" s="164"/>
      <c r="G13" s="165">
        <v>4</v>
      </c>
      <c r="H13" s="164"/>
      <c r="I13" s="165">
        <v>5</v>
      </c>
      <c r="J13" s="164"/>
      <c r="K13" s="165">
        <v>4</v>
      </c>
      <c r="L13" s="164"/>
      <c r="M13" s="165"/>
      <c r="N13" s="164"/>
      <c r="O13" s="165"/>
      <c r="P13" s="164"/>
      <c r="Q13" s="165"/>
      <c r="R13" s="164"/>
      <c r="S13" s="165"/>
      <c r="T13" s="164"/>
      <c r="U13" s="165"/>
      <c r="V13" s="164"/>
      <c r="W13" s="165"/>
      <c r="X13" s="140"/>
      <c r="Y13" s="277">
        <f t="shared" si="0"/>
        <v>17</v>
      </c>
      <c r="Z13" s="76"/>
      <c r="AA13" s="278">
        <f t="shared" si="1"/>
        <v>4.25</v>
      </c>
    </row>
    <row r="14" spans="2:27" ht="43.5" x14ac:dyDescent="0.35">
      <c r="B14" s="10">
        <v>3</v>
      </c>
      <c r="C14" s="81" t="s">
        <v>142</v>
      </c>
      <c r="D14" s="5"/>
      <c r="E14" s="165">
        <v>4</v>
      </c>
      <c r="F14" s="164"/>
      <c r="G14" s="165">
        <v>4</v>
      </c>
      <c r="H14" s="164"/>
      <c r="I14" s="165">
        <v>5</v>
      </c>
      <c r="J14" s="164"/>
      <c r="K14" s="165">
        <v>4</v>
      </c>
      <c r="L14" s="164"/>
      <c r="M14" s="165"/>
      <c r="N14" s="164"/>
      <c r="O14" s="165"/>
      <c r="P14" s="164"/>
      <c r="Q14" s="165"/>
      <c r="R14" s="164"/>
      <c r="S14" s="165"/>
      <c r="T14" s="164"/>
      <c r="U14" s="165"/>
      <c r="V14" s="164"/>
      <c r="W14" s="165"/>
      <c r="X14" s="140"/>
      <c r="Y14" s="277">
        <f t="shared" si="0"/>
        <v>17</v>
      </c>
      <c r="Z14" s="76"/>
      <c r="AA14" s="278">
        <f t="shared" si="1"/>
        <v>4.25</v>
      </c>
    </row>
    <row r="15" spans="2:27" ht="55" customHeight="1" x14ac:dyDescent="0.35">
      <c r="B15" s="10">
        <v>4</v>
      </c>
      <c r="C15" s="81" t="s">
        <v>143</v>
      </c>
      <c r="D15" s="5"/>
      <c r="E15" s="165">
        <v>4</v>
      </c>
      <c r="F15" s="164"/>
      <c r="G15" s="165">
        <v>4</v>
      </c>
      <c r="H15" s="164"/>
      <c r="I15" s="165">
        <v>4</v>
      </c>
      <c r="J15" s="164"/>
      <c r="K15" s="165">
        <v>5</v>
      </c>
      <c r="L15" s="164"/>
      <c r="M15" s="165"/>
      <c r="N15" s="164"/>
      <c r="O15" s="165"/>
      <c r="P15" s="164"/>
      <c r="Q15" s="165"/>
      <c r="R15" s="164"/>
      <c r="S15" s="165"/>
      <c r="T15" s="164"/>
      <c r="U15" s="165"/>
      <c r="V15" s="164"/>
      <c r="W15" s="165"/>
      <c r="X15" s="140"/>
      <c r="Y15" s="277">
        <f t="shared" si="0"/>
        <v>17</v>
      </c>
      <c r="Z15" s="76"/>
      <c r="AA15" s="278">
        <f t="shared" si="1"/>
        <v>4.25</v>
      </c>
    </row>
    <row r="16" spans="2:27" ht="53.5" customHeight="1" x14ac:dyDescent="0.35">
      <c r="B16" s="10">
        <v>5</v>
      </c>
      <c r="C16" s="81" t="s">
        <v>144</v>
      </c>
      <c r="D16" s="5"/>
      <c r="E16" s="165"/>
      <c r="F16" s="164"/>
      <c r="G16" s="165"/>
      <c r="H16" s="164"/>
      <c r="I16" s="165"/>
      <c r="J16" s="164"/>
      <c r="K16" s="165"/>
      <c r="L16" s="164"/>
      <c r="M16" s="165"/>
      <c r="N16" s="164"/>
      <c r="O16" s="165"/>
      <c r="P16" s="164"/>
      <c r="Q16" s="165"/>
      <c r="R16" s="164"/>
      <c r="S16" s="165"/>
      <c r="T16" s="164"/>
      <c r="U16" s="165"/>
      <c r="V16" s="164"/>
      <c r="W16" s="165"/>
      <c r="X16" s="140"/>
      <c r="Y16" s="277">
        <f t="shared" si="0"/>
        <v>0</v>
      </c>
      <c r="Z16" s="76"/>
      <c r="AA16" s="278">
        <f t="shared" si="1"/>
        <v>0</v>
      </c>
    </row>
    <row r="17" spans="2:27" ht="58" x14ac:dyDescent="0.35">
      <c r="B17" s="10">
        <v>6</v>
      </c>
      <c r="C17" s="81" t="s">
        <v>145</v>
      </c>
      <c r="D17" s="5"/>
      <c r="E17" s="165">
        <v>4</v>
      </c>
      <c r="F17" s="164"/>
      <c r="G17" s="165">
        <v>4</v>
      </c>
      <c r="H17" s="164"/>
      <c r="I17" s="165">
        <v>4</v>
      </c>
      <c r="J17" s="164"/>
      <c r="K17" s="165">
        <v>3</v>
      </c>
      <c r="L17" s="164"/>
      <c r="M17" s="165"/>
      <c r="N17" s="164"/>
      <c r="O17" s="165"/>
      <c r="P17" s="164"/>
      <c r="Q17" s="165"/>
      <c r="R17" s="164"/>
      <c r="S17" s="165"/>
      <c r="T17" s="164"/>
      <c r="U17" s="165"/>
      <c r="V17" s="164"/>
      <c r="W17" s="165"/>
      <c r="X17" s="140"/>
      <c r="Y17" s="277">
        <f t="shared" si="0"/>
        <v>15</v>
      </c>
      <c r="Z17" s="76"/>
      <c r="AA17" s="278">
        <f t="shared" si="1"/>
        <v>3.75</v>
      </c>
    </row>
    <row r="18" spans="2:27" ht="58" x14ac:dyDescent="0.35">
      <c r="B18" s="10">
        <v>7</v>
      </c>
      <c r="C18" s="81" t="s">
        <v>185</v>
      </c>
      <c r="D18" s="5"/>
      <c r="E18" s="165"/>
      <c r="F18" s="164"/>
      <c r="G18" s="165"/>
      <c r="H18" s="164"/>
      <c r="I18" s="165"/>
      <c r="J18" s="164"/>
      <c r="K18" s="165"/>
      <c r="L18" s="164"/>
      <c r="M18" s="165"/>
      <c r="N18" s="164"/>
      <c r="O18" s="165"/>
      <c r="P18" s="164"/>
      <c r="Q18" s="165"/>
      <c r="R18" s="164"/>
      <c r="S18" s="165"/>
      <c r="T18" s="164"/>
      <c r="U18" s="165"/>
      <c r="V18" s="164"/>
      <c r="W18" s="171"/>
      <c r="X18" s="140"/>
      <c r="Y18" s="277">
        <f t="shared" si="0"/>
        <v>0</v>
      </c>
      <c r="Z18" s="76"/>
      <c r="AA18" s="278">
        <f t="shared" si="1"/>
        <v>0</v>
      </c>
    </row>
    <row r="19" spans="2:27" ht="47" customHeight="1" x14ac:dyDescent="0.35">
      <c r="B19" s="10">
        <v>8</v>
      </c>
      <c r="C19" s="81" t="s">
        <v>146</v>
      </c>
      <c r="D19" s="5"/>
      <c r="E19" s="165"/>
      <c r="F19" s="164"/>
      <c r="G19" s="165"/>
      <c r="H19" s="164"/>
      <c r="I19" s="165"/>
      <c r="J19" s="164"/>
      <c r="K19" s="165"/>
      <c r="L19" s="164"/>
      <c r="M19" s="165"/>
      <c r="N19" s="164"/>
      <c r="O19" s="165"/>
      <c r="P19" s="164"/>
      <c r="Q19" s="165"/>
      <c r="R19" s="164"/>
      <c r="S19" s="165"/>
      <c r="T19" s="164"/>
      <c r="U19" s="165"/>
      <c r="V19" s="164"/>
      <c r="W19" s="165"/>
      <c r="X19" s="140"/>
      <c r="Y19" s="277">
        <f t="shared" si="0"/>
        <v>0</v>
      </c>
      <c r="Z19" s="76"/>
      <c r="AA19" s="278">
        <f t="shared" si="1"/>
        <v>0</v>
      </c>
    </row>
    <row r="20" spans="2:27" ht="65" customHeight="1" x14ac:dyDescent="0.35">
      <c r="B20" s="2">
        <v>9</v>
      </c>
      <c r="C20" s="81" t="s">
        <v>184</v>
      </c>
      <c r="D20" s="5"/>
      <c r="E20" s="165">
        <v>4</v>
      </c>
      <c r="F20" s="164"/>
      <c r="G20" s="165">
        <v>3</v>
      </c>
      <c r="H20" s="164"/>
      <c r="I20" s="165">
        <v>3</v>
      </c>
      <c r="J20" s="164"/>
      <c r="K20" s="165">
        <v>3</v>
      </c>
      <c r="L20" s="164"/>
      <c r="M20" s="165"/>
      <c r="N20" s="164"/>
      <c r="O20" s="165"/>
      <c r="P20" s="164"/>
      <c r="Q20" s="165"/>
      <c r="R20" s="164"/>
      <c r="S20" s="165"/>
      <c r="T20" s="164"/>
      <c r="U20" s="165"/>
      <c r="V20" s="164"/>
      <c r="W20" s="165"/>
      <c r="X20" s="140"/>
      <c r="Y20" s="277">
        <f t="shared" si="0"/>
        <v>13</v>
      </c>
      <c r="Z20" s="76"/>
      <c r="AA20" s="278">
        <f t="shared" si="1"/>
        <v>3.25</v>
      </c>
    </row>
    <row r="21" spans="2:27" ht="55.5" customHeight="1" x14ac:dyDescent="0.35">
      <c r="B21" s="2">
        <v>10</v>
      </c>
      <c r="C21" s="81" t="s">
        <v>187</v>
      </c>
      <c r="D21" s="5"/>
      <c r="E21" s="165">
        <v>4</v>
      </c>
      <c r="F21" s="164"/>
      <c r="G21" s="165">
        <v>4</v>
      </c>
      <c r="H21" s="164"/>
      <c r="I21" s="165">
        <v>3</v>
      </c>
      <c r="J21" s="164"/>
      <c r="K21" s="165">
        <v>5</v>
      </c>
      <c r="L21" s="164"/>
      <c r="M21" s="165"/>
      <c r="N21" s="164"/>
      <c r="O21" s="165"/>
      <c r="P21" s="164"/>
      <c r="Q21" s="165"/>
      <c r="R21" s="164"/>
      <c r="S21" s="165"/>
      <c r="T21" s="164"/>
      <c r="U21" s="165"/>
      <c r="V21" s="164"/>
      <c r="W21" s="165"/>
      <c r="X21" s="140"/>
      <c r="Y21" s="277">
        <f t="shared" si="0"/>
        <v>16</v>
      </c>
      <c r="Z21" s="76"/>
      <c r="AA21" s="278">
        <f t="shared" si="1"/>
        <v>4</v>
      </c>
    </row>
    <row r="22" spans="2:27" s="88" customFormat="1" ht="18" customHeight="1" x14ac:dyDescent="0.35">
      <c r="B22" s="92"/>
      <c r="C22" s="91" t="s">
        <v>57</v>
      </c>
      <c r="E22" s="281">
        <f>SUM(IF(E$12&gt;5,E$12=0,E$12)+IF(E$13&gt;5,E$13=0,E$13)+IF(E$14&gt;5,E$14=0,E$14)+IF(E$15&gt;5,E$15=0,E$15)+IF(E$16&gt;5,E$16=0,E$16)+IF(E$17&gt;5,E$17=0,E$17)+IF(E$18&gt;5,E$18=0,E$18)+IF(E$19&gt;5,E$19=0,E$19)+IF(E$20&gt;5,E$20=0,E$20)+IF(E$21&gt;5,E$21=0,E$21))</f>
        <v>29</v>
      </c>
      <c r="F22" s="281"/>
      <c r="G22" s="281">
        <f>SUM(IF(G$12&gt;5,G$12=0,G$12)+IF(G$13&gt;5,G$13=0,G$13)+IF(G$14&gt;5,G$14=0,G$14)+IF(G$15&gt;5,G$15=0,G$15)+IF(G$16&gt;5,G$16=0,G$16)+IF(G$17&gt;5,G$17=0,G$17)+IF(G$18&gt;5,G$18=0,G$18)+IF(G$19&gt;5,G$19=0,G$19)+IF(G$20&gt;5,G$20=0,G$20)+IF(G$21&gt;5,G$21=0,G$21))</f>
        <v>26</v>
      </c>
      <c r="H22" s="281"/>
      <c r="I22" s="281">
        <f>SUM(IF(I$12&gt;5,I$12=0,I$12)+IF(I$13&gt;5,I$13=0,I$13)+IF(I$14&gt;5,I$14=0,I$14)+IF(I$15&gt;5,I$15=0,I$15)+IF(I$16&gt;5,I$16=0,I$16)+IF(I$17&gt;5,I$17=0,I$17)+IF(I$18&gt;5,I$18=0,I$18)+IF(I$19&gt;5,I$19=0,I$19)+IF(I$20&gt;5,I$20=0,I$20)+IF(I$21&gt;5,I$21=0,I$21))</f>
        <v>28</v>
      </c>
      <c r="J22" s="281"/>
      <c r="K22" s="281">
        <f>SUM(IF(K$12&gt;5,K$12=0,K$12)+IF(K$13&gt;5,K$13=0,K$13)+IF(K$14&gt;5,K$14=0,K$14)+IF(K$15&gt;5,K$15=0,K$15)+IF(K$16&gt;5,K$16=0,K$16)+IF(K$17&gt;5,K$17=0,K$17)+IF(K$18&gt;5,K$18=0,K$18)+IF(K$19&gt;5,K$19=0,K$19)+IF(K$20&gt;5,K$20=0,K$20)+IF(K$21&gt;5,K$21=0,K$21))</f>
        <v>28</v>
      </c>
      <c r="L22" s="281"/>
      <c r="M22" s="281">
        <f>SUM(IF(M$12&gt;5,M$12=0,M$12)+IF(M$13&gt;5,M$13=0,M$13)+IF(M$14&gt;5,M$14=0,M$14)+IF(M$15&gt;5,M$15=0,M$15)+IF(M$16&gt;5,M$16=0,M$16)+IF(M$17&gt;5,M$17=0,M$17)+IF(M$18&gt;5,M$18=0,M$18)+IF(M$19&gt;5,M$19=0,M$19)+IF(M$20&gt;5,M$20=0,M$20)+IF(M$21&gt;5,M$21=0,M$21))</f>
        <v>0</v>
      </c>
      <c r="N22" s="281"/>
      <c r="O22" s="281">
        <f>SUM(IF(O$12&gt;5,O$12=0,O$12)+IF(O$13&gt;5,O$13=0,O$13)+IF(O$14&gt;5,O$14=0,O$14)+IF(O$15&gt;5,O$15=0,O$15)+IF(O$16&gt;5,O$16=0,O$16)+IF(O$17&gt;5,O$17=0,O$17)+IF(O$18&gt;5,O$18=0,O$18)+IF(O$19&gt;5,O$19=0,O$19)+IF(O$20&gt;5,O$20=0,O$20)+IF(O$21&gt;5,O$21=0,O$21))</f>
        <v>0</v>
      </c>
      <c r="P22" s="281"/>
      <c r="Q22" s="281">
        <f>SUM(IF(Q$12&gt;5,Q$12=0,Q$12)+IF(Q$13&gt;5,Q$13=0,Q$13)+IF(Q$14&gt;5,Q$14=0,Q$14)+IF(Q$15&gt;5,Q$15=0,Q$15)+IF(Q$16&gt;5,Q$16=0,Q$16)+IF(Q$17&gt;5,Q$17=0,Q$17)+IF(Q$18&gt;5,Q$18=0,Q$18)+IF(Q$19&gt;5,Q$19=0,Q$19)+IF(Q$20&gt;5,Q$20=0,Q$20)+IF(Q$21&gt;5,Q$21=0,Q$21))</f>
        <v>0</v>
      </c>
      <c r="R22" s="281"/>
      <c r="S22" s="281">
        <f>SUM(IF(S$12&gt;5,S$12=0,S$12)+IF(S$13&gt;5,S$13=0,S$13)+IF(S$14&gt;5,S$14=0,S$14)+IF(S$15&gt;5,S$15=0,S$15)+IF(S$16&gt;5,S$16=0,S$16)+IF(S$17&gt;5,S$17=0,S$17)+IF(S$18&gt;5,S$18=0,S$18)+IF(S$19&gt;5,S$19=0,S$19)+IF(S$20&gt;5,S$20=0,S$20)+IF(S$21&gt;5,S$21=0,S$21))</f>
        <v>0</v>
      </c>
      <c r="T22" s="281"/>
      <c r="U22" s="281">
        <f>SUM(IF(U$12&gt;5,U$12=0,U$12)+IF(U$13&gt;5,U$13=0,U$13)+IF(U$14&gt;5,U$14=0,U$14)+IF(U$15&gt;5,U$15=0,U$15)+IF(U$16&gt;5,U$16=0,U$16)+IF(U$17&gt;5,U$17=0,U$17)+IF(U$18&gt;5,U$18=0,U$18)+IF(U$19&gt;5,U$19=0,U$19)+IF(U$20&gt;5,U$20=0,U$20)+IF(U$21&gt;5,U$21=0,U$21))</f>
        <v>0</v>
      </c>
      <c r="V22" s="281"/>
      <c r="W22" s="281">
        <f>SUM(IF(W$12&gt;5,W$12=0,W$12)+IF(W$13&gt;5,W$13=0,W$13)+IF(W$14&gt;5,W$14=0,W$14)+IF(W$15&gt;5,W$15=0,W$15)+IF(W$16&gt;5,W$16=0,W$16)+IF(W$17&gt;5,W$17=0,W$17)+IF(W$18&gt;5,W$18=0,W$18)+IF(W$19&gt;5,W$19=0,W$19)+IF(W$20&gt;5,W$20=0,W$20)+IF(W$21&gt;5,W$21=0,W$21))</f>
        <v>0</v>
      </c>
      <c r="X22" s="76"/>
      <c r="Y22" s="76"/>
      <c r="Z22" s="76"/>
      <c r="AA22" s="279">
        <f>COUNTIF(AA12:AA21,"&gt;0")</f>
        <v>7</v>
      </c>
    </row>
    <row r="23" spans="2:27" ht="18" customHeight="1" x14ac:dyDescent="0.35">
      <c r="B23" s="79">
        <v>10</v>
      </c>
      <c r="C23" s="82" t="s">
        <v>58</v>
      </c>
      <c r="D23" s="5"/>
      <c r="E23" s="282">
        <f>IF(E22&gt;0,(E22/(COUNTIFS(E12:E21,"&lt;5,1",E12:E21,"&gt;0,1"))),(0))</f>
        <v>4.1428571428571432</v>
      </c>
      <c r="F23" s="282"/>
      <c r="G23" s="282">
        <f>IF(G22&gt;0,(G22/(COUNTIFS(G12:G21,"&lt;5,1",G12:G21,"&gt;0,1"))),(0))</f>
        <v>3.7142857142857144</v>
      </c>
      <c r="H23" s="282"/>
      <c r="I23" s="282">
        <f>IF(I22&gt;0,(I22/(COUNTIFS(I12:I21,"&lt;5,1",I12:I21,"&gt;0,1"))),(0))</f>
        <v>4</v>
      </c>
      <c r="J23" s="282"/>
      <c r="K23" s="282">
        <f>IF(K22&gt;0,(K22/(COUNTIFS(K12:K21,"&lt;5,1",K12:K21,"&gt;0,1"))),(0))</f>
        <v>4</v>
      </c>
      <c r="L23" s="282"/>
      <c r="M23" s="282">
        <f>IF(M22&gt;0,(M22/(COUNTIFS(M12:M21,"&lt;5,1",M12:M21,"&gt;0,1"))),(0))</f>
        <v>0</v>
      </c>
      <c r="N23" s="282"/>
      <c r="O23" s="282">
        <f>IF(O22&gt;0,(O22/(COUNTIFS(O12:O21,"&lt;5,1",O12:O21,"&gt;0,1"))),(0))</f>
        <v>0</v>
      </c>
      <c r="P23" s="282"/>
      <c r="Q23" s="282">
        <f>IF(Q22&gt;0,(Q22/(COUNTIFS(Q12:Q21,"&lt;5,1",Q12:Q21,"&gt;0,1"))),(0))</f>
        <v>0</v>
      </c>
      <c r="R23" s="282"/>
      <c r="S23" s="282">
        <f>IF(S22&gt;0,(S22/(COUNTIFS(S12:S21,"&lt;5,1",S12:S21,"&gt;0,1"))),(0))</f>
        <v>0</v>
      </c>
      <c r="T23" s="282"/>
      <c r="U23" s="282">
        <f>IF(U22&gt;0,(U22/(COUNTIFS(U12:U21,"&lt;5,1",U12:U21,"&gt;0,1"))),(0))</f>
        <v>0</v>
      </c>
      <c r="V23" s="282"/>
      <c r="W23" s="282">
        <f>IF(W22&gt;0,(W22/(COUNTIFS(W12:W21,"&lt;5,1",W12:W21,"&gt;0,1"))),(0))</f>
        <v>0</v>
      </c>
      <c r="X23" s="76"/>
      <c r="Y23" s="76"/>
      <c r="Z23" s="76"/>
      <c r="AA23" s="280">
        <f>IF(AA22&gt;0,SUM(AA12:AA21)/AA22+1/10000,"0")</f>
        <v>3.9643857142857146</v>
      </c>
    </row>
    <row r="24" spans="2:27" ht="2" customHeight="1" x14ac:dyDescent="0.35">
      <c r="C24" s="35"/>
      <c r="D24" s="5"/>
      <c r="E24" s="15"/>
      <c r="F24" s="15"/>
      <c r="G24" s="31"/>
      <c r="H24" s="31"/>
      <c r="I24" s="16"/>
      <c r="J24" s="16"/>
      <c r="K24" s="16"/>
      <c r="L24" s="16"/>
      <c r="M24" s="37"/>
      <c r="N24" s="37"/>
      <c r="O24" s="38"/>
      <c r="P24" s="5"/>
    </row>
    <row r="25" spans="2:27" ht="18" customHeight="1" x14ac:dyDescent="0.35">
      <c r="C25" s="35"/>
      <c r="D25" s="5"/>
      <c r="E25" s="15"/>
      <c r="F25" s="15"/>
      <c r="G25" s="41"/>
      <c r="H25" s="41"/>
      <c r="I25" s="42"/>
      <c r="J25" s="42"/>
      <c r="K25" s="43"/>
      <c r="L25" s="43"/>
      <c r="M25" s="42"/>
      <c r="N25" s="42"/>
      <c r="O25" s="38"/>
      <c r="P25" s="5"/>
    </row>
    <row r="26" spans="2:27" ht="2" customHeight="1" x14ac:dyDescent="0.35">
      <c r="C26" s="6"/>
      <c r="D26" s="5"/>
      <c r="E26" s="10"/>
      <c r="F26" s="10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7" ht="19" x14ac:dyDescent="0.35">
      <c r="C27" s="8"/>
      <c r="D27" s="5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5"/>
    </row>
    <row r="28" spans="2:27" ht="2" customHeight="1" x14ac:dyDescent="0.35"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19" x14ac:dyDescent="0.35">
      <c r="C29" s="8"/>
      <c r="D29" s="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5"/>
    </row>
    <row r="30" spans="2:27" ht="2" customHeight="1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19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2" customHeight="1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2" customHeight="1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9" x14ac:dyDescent="0.35">
      <c r="C35" s="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ht="2" customHeight="1" x14ac:dyDescent="0.35">
      <c r="C36" s="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ht="19" x14ac:dyDescent="0.35">
      <c r="C37" s="33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ht="18" customHeight="1" x14ac:dyDescent="0.35"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  <row r="70" spans="3:4" x14ac:dyDescent="0.35">
      <c r="C70" s="5"/>
      <c r="D70" s="5"/>
    </row>
    <row r="71" spans="3:4" x14ac:dyDescent="0.35">
      <c r="C71" s="5"/>
      <c r="D71" s="5"/>
    </row>
  </sheetData>
  <sheetProtection algorithmName="SHA-512" hashValue="LkP1ffUv0WMr3VJFwoafYzYsRTs7RJXcKHbBTJLz+8vI9qjL0Vsadyu8UzZxX554oMOr6/1kdT79zquY/qaVvA==" saltValue="Kh+XqdqdutTfYS+XWCbkqw==" spinCount="100000" sheet="1" scenarios="1"/>
  <mergeCells count="3">
    <mergeCell ref="B9:C9"/>
    <mergeCell ref="B10:C10"/>
    <mergeCell ref="E4:W6"/>
  </mergeCells>
  <conditionalFormatting sqref="AA12:AA19">
    <cfRule type="iconSet" priority="17">
      <iconSet iconSet="4TrafficLights">
        <cfvo type="percent" val="0"/>
        <cfvo type="num" val="0.1"/>
        <cfvo type="num" val="2.5" gte="0"/>
        <cfvo type="num" val="3.5"/>
      </iconSet>
    </cfRule>
    <cfRule type="cellIs" dxfId="66" priority="18" operator="equal">
      <formula>0</formula>
    </cfRule>
    <cfRule type="cellIs" dxfId="65" priority="19" operator="between">
      <formula>0.1</formula>
      <formula>2.5</formula>
    </cfRule>
    <cfRule type="cellIs" dxfId="64" priority="20" operator="between">
      <formula>2.51</formula>
      <formula>3.99</formula>
    </cfRule>
    <cfRule type="cellIs" dxfId="63" priority="21" operator="greaterThanOrEqual">
      <formula>4</formula>
    </cfRule>
  </conditionalFormatting>
  <conditionalFormatting sqref="E23 G23 I23 K23 M23 O23 Q23 S23 U23 W23">
    <cfRule type="iconSet" priority="12">
      <iconSet iconSet="4TrafficLights">
        <cfvo type="percent" val="0"/>
        <cfvo type="num" val="0.1"/>
        <cfvo type="num" val="2.5" gte="0"/>
        <cfvo type="num" val="3.5"/>
      </iconSet>
    </cfRule>
    <cfRule type="cellIs" dxfId="62" priority="13" operator="equal">
      <formula>0</formula>
    </cfRule>
    <cfRule type="cellIs" dxfId="61" priority="14" operator="between">
      <formula>0.1</formula>
      <formula>2.5</formula>
    </cfRule>
    <cfRule type="cellIs" dxfId="60" priority="15" operator="between">
      <formula>2.51</formula>
      <formula>3.99</formula>
    </cfRule>
    <cfRule type="cellIs" dxfId="59" priority="16" operator="greaterThanOrEqual">
      <formula>4</formula>
    </cfRule>
  </conditionalFormatting>
  <conditionalFormatting sqref="AA12:AA21">
    <cfRule type="iconSet" priority="678">
      <iconSet iconSet="4TrafficLights">
        <cfvo type="percent" val="0"/>
        <cfvo type="num" val="0.1"/>
        <cfvo type="num" val="2.5" gte="0"/>
        <cfvo type="num" val="3.5"/>
      </iconSet>
    </cfRule>
    <cfRule type="cellIs" dxfId="58" priority="679" operator="equal">
      <formula>0</formula>
    </cfRule>
    <cfRule type="cellIs" dxfId="57" priority="680" operator="between">
      <formula>0.1</formula>
      <formula>2.5</formula>
    </cfRule>
    <cfRule type="cellIs" dxfId="56" priority="681" operator="between">
      <formula>2.51</formula>
      <formula>3.99</formula>
    </cfRule>
    <cfRule type="cellIs" dxfId="55" priority="682" operator="greaterThanOrEqual">
      <formula>4</formula>
    </cfRule>
  </conditionalFormatting>
  <conditionalFormatting sqref="E12:W21">
    <cfRule type="containsBlanks" dxfId="54" priority="1">
      <formula>LEN(TRIM(E12))=0</formula>
    </cfRule>
    <cfRule type="cellIs" dxfId="53" priority="2" operator="between">
      <formula>0</formula>
      <formula>0.9</formula>
    </cfRule>
    <cfRule type="cellIs" dxfId="52" priority="3" operator="between">
      <formula>0.1</formula>
      <formula>2.5</formula>
    </cfRule>
    <cfRule type="cellIs" dxfId="51" priority="4" operator="between">
      <formula>2.51</formula>
      <formula>3.99</formula>
    </cfRule>
    <cfRule type="cellIs" dxfId="50" priority="5" operator="between">
      <formula>4.1</formula>
      <formula>5</formula>
    </cfRule>
    <cfRule type="cellIs" dxfId="49" priority="6" operator="greaterThanOrEqual">
      <formula>5.1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2C5C-74E5-40CD-8408-3069B7D34A87}">
  <sheetPr codeName="Feuil15">
    <tabColor theme="5" tint="-0.249977111117893"/>
    <pageSetUpPr fitToPage="1"/>
  </sheetPr>
  <dimension ref="B1:AA70"/>
  <sheetViews>
    <sheetView zoomScale="90" zoomScaleNormal="90" workbookViewId="0">
      <pane xSplit="4" ySplit="11" topLeftCell="E20" activePane="bottomRight" state="frozen"/>
      <selection activeCell="Y17" sqref="Y17"/>
      <selection pane="topRight" activeCell="Y17" sqref="Y17"/>
      <selection pane="bottomLeft" activeCell="Y17" sqref="Y17"/>
      <selection pane="bottomRight" activeCell="E4" sqref="E4:W6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69.082031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6.332031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22.5" customHeight="1" x14ac:dyDescent="0.35">
      <c r="B11" s="79" t="s">
        <v>45</v>
      </c>
      <c r="C11" s="47" t="s">
        <v>245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35.5" customHeight="1" x14ac:dyDescent="0.35">
      <c r="B12" s="10">
        <v>1</v>
      </c>
      <c r="C12" s="81" t="s">
        <v>147</v>
      </c>
      <c r="D12" s="5"/>
      <c r="E12" s="165">
        <v>4</v>
      </c>
      <c r="F12" s="160"/>
      <c r="G12" s="161">
        <v>4</v>
      </c>
      <c r="H12" s="160"/>
      <c r="I12" s="161">
        <v>4</v>
      </c>
      <c r="J12" s="160"/>
      <c r="K12" s="161">
        <v>4</v>
      </c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40"/>
      <c r="Y12" s="277">
        <f t="shared" ref="Y12:Y20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16</v>
      </c>
      <c r="Z12" s="76"/>
      <c r="AA12" s="278">
        <f t="shared" ref="AA12:AA20" si="1">IF(Y12&gt;0,(Y12/(COUNTIFS(E12:W12,"&lt;5,1",E12:W12,"&gt;0,1"))),(0))</f>
        <v>4</v>
      </c>
    </row>
    <row r="13" spans="2:27" ht="33.5" customHeight="1" x14ac:dyDescent="0.35">
      <c r="B13" s="10">
        <v>2</v>
      </c>
      <c r="C13" s="81" t="s">
        <v>148</v>
      </c>
      <c r="D13" s="5"/>
      <c r="E13" s="161">
        <v>4</v>
      </c>
      <c r="F13" s="160"/>
      <c r="G13" s="161">
        <v>4</v>
      </c>
      <c r="H13" s="160"/>
      <c r="I13" s="161"/>
      <c r="J13" s="160"/>
      <c r="K13" s="161">
        <v>4</v>
      </c>
      <c r="L13" s="160"/>
      <c r="M13" s="161"/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40"/>
      <c r="Y13" s="277">
        <f t="shared" si="0"/>
        <v>12</v>
      </c>
      <c r="Z13" s="76"/>
      <c r="AA13" s="278">
        <f t="shared" si="1"/>
        <v>4</v>
      </c>
    </row>
    <row r="14" spans="2:27" ht="48" customHeight="1" x14ac:dyDescent="0.35">
      <c r="B14" s="10">
        <v>3</v>
      </c>
      <c r="C14" s="81" t="s">
        <v>149</v>
      </c>
      <c r="D14" s="5"/>
      <c r="E14" s="161">
        <v>4</v>
      </c>
      <c r="F14" s="160"/>
      <c r="G14" s="161">
        <v>4</v>
      </c>
      <c r="H14" s="160"/>
      <c r="I14" s="161"/>
      <c r="J14" s="160"/>
      <c r="K14" s="161">
        <v>4</v>
      </c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40"/>
      <c r="Y14" s="277">
        <f t="shared" si="0"/>
        <v>12</v>
      </c>
      <c r="Z14" s="76"/>
      <c r="AA14" s="278">
        <f t="shared" si="1"/>
        <v>4</v>
      </c>
    </row>
    <row r="15" spans="2:27" ht="37.5" customHeight="1" x14ac:dyDescent="0.35">
      <c r="B15" s="10">
        <v>4</v>
      </c>
      <c r="C15" s="81" t="s">
        <v>150</v>
      </c>
      <c r="D15" s="5"/>
      <c r="E15" s="161">
        <v>3</v>
      </c>
      <c r="F15" s="160"/>
      <c r="G15" s="161">
        <v>3</v>
      </c>
      <c r="H15" s="160"/>
      <c r="I15" s="161">
        <v>3</v>
      </c>
      <c r="J15" s="160"/>
      <c r="K15" s="161">
        <v>2</v>
      </c>
      <c r="L15" s="160"/>
      <c r="M15" s="161"/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40"/>
      <c r="Y15" s="277">
        <f t="shared" si="0"/>
        <v>11</v>
      </c>
      <c r="Z15" s="76"/>
      <c r="AA15" s="278">
        <f t="shared" si="1"/>
        <v>2.75</v>
      </c>
    </row>
    <row r="16" spans="2:27" ht="33.5" customHeight="1" x14ac:dyDescent="0.35">
      <c r="B16" s="10">
        <v>5</v>
      </c>
      <c r="C16" s="81" t="s">
        <v>151</v>
      </c>
      <c r="D16" s="5"/>
      <c r="E16" s="161">
        <v>2</v>
      </c>
      <c r="F16" s="160"/>
      <c r="G16" s="161">
        <v>2</v>
      </c>
      <c r="H16" s="160"/>
      <c r="I16" s="161">
        <v>3</v>
      </c>
      <c r="J16" s="160"/>
      <c r="K16" s="161">
        <v>3</v>
      </c>
      <c r="L16" s="160"/>
      <c r="M16" s="161"/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40"/>
      <c r="Y16" s="277">
        <f t="shared" si="0"/>
        <v>10</v>
      </c>
      <c r="Z16" s="76"/>
      <c r="AA16" s="278">
        <f t="shared" si="1"/>
        <v>2.5</v>
      </c>
    </row>
    <row r="17" spans="2:27" ht="50.5" customHeight="1" x14ac:dyDescent="0.35">
      <c r="B17" s="10">
        <v>6</v>
      </c>
      <c r="C17" s="81" t="s">
        <v>152</v>
      </c>
      <c r="D17" s="5"/>
      <c r="E17" s="161">
        <v>3</v>
      </c>
      <c r="F17" s="160"/>
      <c r="G17" s="161">
        <v>3</v>
      </c>
      <c r="H17" s="160"/>
      <c r="I17" s="161"/>
      <c r="J17" s="160"/>
      <c r="K17" s="161">
        <v>4</v>
      </c>
      <c r="L17" s="160"/>
      <c r="M17" s="161"/>
      <c r="N17" s="160"/>
      <c r="O17" s="161"/>
      <c r="P17" s="160"/>
      <c r="Q17" s="161"/>
      <c r="R17" s="160"/>
      <c r="S17" s="161"/>
      <c r="T17" s="160"/>
      <c r="U17" s="161"/>
      <c r="V17" s="160"/>
      <c r="W17" s="161"/>
      <c r="X17" s="140"/>
      <c r="Y17" s="277">
        <f t="shared" si="0"/>
        <v>10</v>
      </c>
      <c r="Z17" s="76"/>
      <c r="AA17" s="278">
        <f t="shared" si="1"/>
        <v>3.3333333333333335</v>
      </c>
    </row>
    <row r="18" spans="2:27" ht="55.5" customHeight="1" x14ac:dyDescent="0.35">
      <c r="B18" s="10">
        <v>7</v>
      </c>
      <c r="C18" s="81" t="s">
        <v>153</v>
      </c>
      <c r="D18" s="5"/>
      <c r="E18" s="161">
        <v>4</v>
      </c>
      <c r="F18" s="160"/>
      <c r="G18" s="161">
        <v>4</v>
      </c>
      <c r="H18" s="160"/>
      <c r="I18" s="161">
        <v>5</v>
      </c>
      <c r="J18" s="160"/>
      <c r="K18" s="161">
        <v>5</v>
      </c>
      <c r="L18" s="160"/>
      <c r="M18" s="161"/>
      <c r="N18" s="160"/>
      <c r="O18" s="161"/>
      <c r="P18" s="160"/>
      <c r="Q18" s="161"/>
      <c r="R18" s="160"/>
      <c r="S18" s="161"/>
      <c r="T18" s="160"/>
      <c r="U18" s="161"/>
      <c r="V18" s="160"/>
      <c r="W18" s="161"/>
      <c r="X18" s="140"/>
      <c r="Y18" s="277">
        <f t="shared" si="0"/>
        <v>18</v>
      </c>
      <c r="Z18" s="76"/>
      <c r="AA18" s="278">
        <f t="shared" si="1"/>
        <v>4.5</v>
      </c>
    </row>
    <row r="19" spans="2:27" ht="62" customHeight="1" x14ac:dyDescent="0.35">
      <c r="B19" s="10">
        <v>8</v>
      </c>
      <c r="C19" s="81" t="s">
        <v>154</v>
      </c>
      <c r="D19" s="5"/>
      <c r="E19" s="161">
        <v>3</v>
      </c>
      <c r="F19" s="160"/>
      <c r="G19" s="161">
        <v>3</v>
      </c>
      <c r="H19" s="160"/>
      <c r="I19" s="161">
        <v>4</v>
      </c>
      <c r="J19" s="160"/>
      <c r="K19" s="161">
        <v>3</v>
      </c>
      <c r="L19" s="160"/>
      <c r="M19" s="161"/>
      <c r="N19" s="160"/>
      <c r="O19" s="161"/>
      <c r="P19" s="160"/>
      <c r="Q19" s="161"/>
      <c r="R19" s="160"/>
      <c r="S19" s="161"/>
      <c r="T19" s="160"/>
      <c r="U19" s="161"/>
      <c r="V19" s="160"/>
      <c r="W19" s="161"/>
      <c r="X19" s="140"/>
      <c r="Y19" s="277">
        <f t="shared" si="0"/>
        <v>13</v>
      </c>
      <c r="Z19" s="76"/>
      <c r="AA19" s="278">
        <f t="shared" si="1"/>
        <v>3.25</v>
      </c>
    </row>
    <row r="20" spans="2:27" ht="48" customHeight="1" x14ac:dyDescent="0.35">
      <c r="B20" s="2">
        <v>9</v>
      </c>
      <c r="C20" s="81" t="s">
        <v>246</v>
      </c>
      <c r="D20" s="5"/>
      <c r="E20" s="161">
        <v>2</v>
      </c>
      <c r="F20" s="160"/>
      <c r="G20" s="161">
        <v>2</v>
      </c>
      <c r="H20" s="160"/>
      <c r="I20" s="161">
        <v>1</v>
      </c>
      <c r="J20" s="160"/>
      <c r="K20" s="161">
        <v>1</v>
      </c>
      <c r="L20" s="160"/>
      <c r="M20" s="161"/>
      <c r="N20" s="160"/>
      <c r="O20" s="161"/>
      <c r="P20" s="160"/>
      <c r="Q20" s="161"/>
      <c r="R20" s="160"/>
      <c r="S20" s="161"/>
      <c r="T20" s="160"/>
      <c r="U20" s="161"/>
      <c r="V20" s="160"/>
      <c r="W20" s="161"/>
      <c r="X20" s="140"/>
      <c r="Y20" s="277">
        <f t="shared" si="0"/>
        <v>6</v>
      </c>
      <c r="Z20" s="76"/>
      <c r="AA20" s="278">
        <f t="shared" si="1"/>
        <v>1.5</v>
      </c>
    </row>
    <row r="21" spans="2:27" s="88" customFormat="1" ht="18" customHeight="1" x14ac:dyDescent="0.35">
      <c r="B21" s="92"/>
      <c r="C21" s="91" t="s">
        <v>57</v>
      </c>
      <c r="E21" s="281">
        <f>SUM(IF(E$12&gt;5,E$12=0,E$12)+IF(E$13&gt;5,E$13=0,E$13)+IF(E$14&gt;5,E$14=0,E$14)+IF(E$15&gt;5,E$15=0,E$15)+IF(E$16&gt;5,E$16=0,E$16)+IF(E$17&gt;5,E$17=0,E$17)+IF(E$18&gt;5,E$18=0,E$18)+IF(E$19&gt;5,E$19=0,E$19)+IF(E$20&gt;5,E$20=0,E$20))</f>
        <v>29</v>
      </c>
      <c r="F21" s="281"/>
      <c r="G21" s="281">
        <f>SUM(IF(G$12&gt;5,G$12=0,G$12)+IF(G$13&gt;5,G$13=0,G$13)+IF(G$14&gt;5,G$14=0,G$14)+IF(G$15&gt;5,G$15=0,G$15)+IF(G$16&gt;5,G$16=0,G$16)+IF(G$17&gt;5,G$17=0,G$17)+IF(G$18&gt;5,G$18=0,G$18)+IF(G$19&gt;5,G$19=0,G$19)+IF(G$20&gt;5,G$20=0,G$20))</f>
        <v>29</v>
      </c>
      <c r="H21" s="281"/>
      <c r="I21" s="281">
        <f>SUM(IF(I$12&gt;5,I$12=0,I$12)+IF(I$13&gt;5,I$13=0,I$13)+IF(I$14&gt;5,I$14=0,I$14)+IF(I$15&gt;5,I$15=0,I$15)+IF(I$16&gt;5,I$16=0,I$16)+IF(I$17&gt;5,I$17=0,I$17)+IF(I$18&gt;5,I$18=0,I$18)+IF(I$19&gt;5,I$19=0,I$19)+IF(I$20&gt;5,I$20=0,I$20))</f>
        <v>20</v>
      </c>
      <c r="J21" s="281"/>
      <c r="K21" s="281">
        <f>SUM(IF(K$12&gt;5,K$12=0,K$12)+IF(K$13&gt;5,K$13=0,K$13)+IF(K$14&gt;5,K$14=0,K$14)+IF(K$15&gt;5,K$15=0,K$15)+IF(K$16&gt;5,K$16=0,K$16)+IF(K$17&gt;5,K$17=0,K$17)+IF(K$18&gt;5,K$18=0,K$18)+IF(K$19&gt;5,K$19=0,K$19)+IF(K$20&gt;5,K$20=0,K$20))</f>
        <v>30</v>
      </c>
      <c r="L21" s="281"/>
      <c r="M21" s="281">
        <f>SUM(IF(M$12&gt;5,M$12=0,M$12)+IF(M$13&gt;5,M$13=0,M$13)+IF(M$14&gt;5,M$14=0,M$14)+IF(M$15&gt;5,M$15=0,M$15)+IF(M$16&gt;5,M$16=0,M$16)+IF(M$17&gt;5,M$17=0,M$17)+IF(M$18&gt;5,M$18=0,M$18)+IF(M$19&gt;5,M$19=0,M$19)+IF(M$20&gt;5,M$20=0,M$20))</f>
        <v>0</v>
      </c>
      <c r="N21" s="281"/>
      <c r="O21" s="281">
        <f>SUM(IF(O$12&gt;5,O$12=0,O$12)+IF(O$13&gt;5,O$13=0,O$13)+IF(O$14&gt;5,O$14=0,O$14)+IF(O$15&gt;5,O$15=0,O$15)+IF(O$16&gt;5,O$16=0,O$16)+IF(O$17&gt;5,O$17=0,O$17)+IF(O$18&gt;5,O$18=0,O$18)+IF(O$19&gt;5,O$19=0,O$19)+IF(O$20&gt;5,O$20=0,O$20))</f>
        <v>0</v>
      </c>
      <c r="P21" s="281"/>
      <c r="Q21" s="281">
        <f>SUM(IF(Q$12&gt;5,Q$12=0,Q$12)+IF(Q$13&gt;5,Q$13=0,Q$13)+IF(Q$14&gt;5,Q$14=0,Q$14)+IF(Q$15&gt;5,Q$15=0,Q$15)+IF(Q$16&gt;5,Q$16=0,Q$16)+IF(Q$17&gt;5,Q$17=0,Q$17)+IF(Q$18&gt;5,Q$18=0,Q$18)+IF(Q$19&gt;5,Q$19=0,Q$19)+IF(Q$20&gt;5,Q$20=0,Q$20))</f>
        <v>0</v>
      </c>
      <c r="R21" s="281"/>
      <c r="S21" s="281">
        <f>SUM(IF(S$12&gt;5,S$12=0,S$12)+IF(S$13&gt;5,S$13=0,S$13)+IF(S$14&gt;5,S$14=0,S$14)+IF(S$15&gt;5,S$15=0,S$15)+IF(S$16&gt;5,S$16=0,S$16)+IF(S$17&gt;5,S$17=0,S$17)+IF(S$18&gt;5,S$18=0,S$18)+IF(S$19&gt;5,S$19=0,S$19)+IF(S$20&gt;5,S$20=0,S$20))</f>
        <v>0</v>
      </c>
      <c r="T21" s="281"/>
      <c r="U21" s="281">
        <f>SUM(IF(U$12&gt;5,U$12=0,U$12)+IF(U$13&gt;5,U$13=0,U$13)+IF(U$14&gt;5,U$14=0,U$14)+IF(U$15&gt;5,U$15=0,U$15)+IF(U$16&gt;5,U$16=0,U$16)+IF(U$17&gt;5,U$17=0,U$17)+IF(U$18&gt;5,U$18=0,U$18)+IF(U$19&gt;5,U$19=0,U$19)+IF(U$20&gt;5,U$20=0,U$20))</f>
        <v>0</v>
      </c>
      <c r="V21" s="281"/>
      <c r="W21" s="281">
        <f>SUM(IF(W$12&gt;5,W$12=0,W$12)+IF(W$13&gt;5,W$13=0,W$13)+IF(W$14&gt;5,W$14=0,W$14)+IF(W$15&gt;5,W$15=0,W$15)+IF(W$16&gt;5,W$16=0,W$16)+IF(W$17&gt;5,W$17=0,W$17)+IF(W$18&gt;5,W$18=0,W$18)+IF(W$19&gt;5,W$19=0,W$19)+IF(W$20&gt;5,W$20=0,W$20))</f>
        <v>0</v>
      </c>
      <c r="X21" s="76"/>
      <c r="Y21" s="76"/>
      <c r="Z21" s="76"/>
      <c r="AA21" s="279">
        <f>COUNTIF(AA12:AA20,"&gt;0")</f>
        <v>9</v>
      </c>
    </row>
    <row r="22" spans="2:27" ht="18" customHeight="1" x14ac:dyDescent="0.35">
      <c r="B22" s="79">
        <v>9</v>
      </c>
      <c r="C22" s="82" t="s">
        <v>58</v>
      </c>
      <c r="D22" s="5"/>
      <c r="E22" s="282">
        <f>IF(E21&gt;0,(E21/(COUNTIFS(E12:E20,"&lt;5,1",E12:E20,"&gt;0,1"))),(0))</f>
        <v>3.2222222222222223</v>
      </c>
      <c r="F22" s="282"/>
      <c r="G22" s="282">
        <f>IF(G21&gt;0,(G21/(COUNTIFS(G12:G20,"&lt;5,1",G12:G20,"&gt;0,1"))),(0))</f>
        <v>3.2222222222222223</v>
      </c>
      <c r="H22" s="282"/>
      <c r="I22" s="282">
        <f>IF(I21&gt;0,(I21/(COUNTIFS(I12:I20,"&lt;5,1",I12:I20,"&gt;0,1"))),(0))</f>
        <v>3.3333333333333335</v>
      </c>
      <c r="J22" s="282"/>
      <c r="K22" s="282">
        <f>IF(K21&gt;0,(K21/(COUNTIFS(K12:K20,"&lt;5,1",K12:K20,"&gt;0,1"))),(0))</f>
        <v>3.3333333333333335</v>
      </c>
      <c r="L22" s="282"/>
      <c r="M22" s="282">
        <f>IF(M21&gt;0,(M21/(COUNTIFS(M12:M20,"&lt;5,1",M12:M20,"&gt;0,1"))),(0))</f>
        <v>0</v>
      </c>
      <c r="N22" s="282"/>
      <c r="O22" s="282">
        <f>IF(O21&gt;0,(O21/(COUNTIFS(O12:O20,"&lt;5,1",O12:O20,"&gt;0,1"))),(0))</f>
        <v>0</v>
      </c>
      <c r="P22" s="282"/>
      <c r="Q22" s="282">
        <f>IF(Q21&gt;0,(Q21/(COUNTIFS(Q12:Q20,"&lt;5,1",Q12:Q20,"&gt;0,1"))),(0))</f>
        <v>0</v>
      </c>
      <c r="R22" s="282"/>
      <c r="S22" s="282">
        <f>IF(S21&gt;0,(S21/(COUNTIFS(S12:S20,"&lt;5,1",S12:S20,"&gt;0,1"))),(0))</f>
        <v>0</v>
      </c>
      <c r="T22" s="282"/>
      <c r="U22" s="282">
        <f>IF(U21&gt;0,(U21/(COUNTIFS(U12:U20,"&lt;5,1",U12:U20,"&gt;0,1"))),(0))</f>
        <v>0</v>
      </c>
      <c r="V22" s="282"/>
      <c r="W22" s="282">
        <f>IF(W21&gt;0,(W21/(COUNTIFS(W12:W20,"&lt;5,1",W12:W20,"&gt;0,1"))),(0))</f>
        <v>0</v>
      </c>
      <c r="X22" s="76"/>
      <c r="Y22" s="76"/>
      <c r="Z22" s="76"/>
      <c r="AA22" s="280">
        <f>IF(AA21&gt;0,SUM(AA12:AA20)/AA21+1/10000,"0")</f>
        <v>3.3149148148148151</v>
      </c>
    </row>
    <row r="23" spans="2:27" ht="2" customHeight="1" x14ac:dyDescent="0.35">
      <c r="C23" s="35"/>
      <c r="D23" s="5"/>
      <c r="E23" s="10"/>
      <c r="F23" s="10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18" customHeight="1" x14ac:dyDescent="0.35">
      <c r="C24" s="35"/>
      <c r="D24" s="5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5"/>
    </row>
    <row r="25" spans="2:27" ht="2" customHeight="1" x14ac:dyDescent="0.35"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19" x14ac:dyDescent="0.35">
      <c r="C26" s="8"/>
      <c r="D26" s="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5"/>
    </row>
    <row r="27" spans="2:27" ht="2" customHeight="1" x14ac:dyDescent="0.35"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19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2" customHeight="1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19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2" customHeight="1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19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2" customHeight="1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19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2" customHeight="1" x14ac:dyDescent="0.35">
      <c r="C35" s="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ht="19" x14ac:dyDescent="0.35">
      <c r="C36" s="3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ht="18" customHeight="1" x14ac:dyDescent="0.35">
      <c r="C38" s="3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  <row r="70" spans="3:4" x14ac:dyDescent="0.35">
      <c r="C70" s="5"/>
      <c r="D70" s="5"/>
    </row>
  </sheetData>
  <sheetProtection algorithmName="SHA-512" hashValue="yeWfsOLnJp8APOl4MzSdTOfMT5iScsVRpJAfkUmfrgBOW4F6gIC+LMLXiunO14J5EU/w161OTXVEvKZZwmKRSQ==" saltValue="7lAwaNhiND/fGrLGPW28dw==" spinCount="100000" sheet="1" scenarios="1"/>
  <mergeCells count="3"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48" priority="12" operator="equal">
      <formula>0</formula>
    </cfRule>
    <cfRule type="cellIs" dxfId="47" priority="13" operator="between">
      <formula>0.1</formula>
      <formula>2.5</formula>
    </cfRule>
    <cfRule type="cellIs" dxfId="46" priority="14" operator="between">
      <formula>2.51</formula>
      <formula>3.99</formula>
    </cfRule>
    <cfRule type="cellIs" dxfId="45" priority="15" operator="greaterThanOrEqual">
      <formula>4</formula>
    </cfRule>
  </conditionalFormatting>
  <conditionalFormatting sqref="E12:W20">
    <cfRule type="containsBlanks" dxfId="44" priority="16">
      <formula>LEN(TRIM(E12))=0</formula>
    </cfRule>
    <cfRule type="cellIs" dxfId="43" priority="17" operator="between">
      <formula>0</formula>
      <formula>0.9</formula>
    </cfRule>
    <cfRule type="cellIs" dxfId="42" priority="23" operator="between">
      <formula>0.1</formula>
      <formula>2.5</formula>
    </cfRule>
    <cfRule type="cellIs" dxfId="41" priority="24" operator="between">
      <formula>2.51</formula>
      <formula>3.99</formula>
    </cfRule>
    <cfRule type="cellIs" dxfId="40" priority="25" operator="between">
      <formula>4.1</formula>
      <formula>5</formula>
    </cfRule>
    <cfRule type="cellIs" dxfId="39" priority="26" operator="greaterThanOrEqual">
      <formula>5.1</formula>
    </cfRule>
  </conditionalFormatting>
  <conditionalFormatting sqref="E22 G22 I22 K22 M22 O22 Q22 S22 U22 W22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38" priority="7" operator="equal">
      <formula>0</formula>
    </cfRule>
    <cfRule type="cellIs" dxfId="37" priority="8" operator="between">
      <formula>0.1</formula>
      <formula>2.5</formula>
    </cfRule>
    <cfRule type="cellIs" dxfId="36" priority="9" operator="between">
      <formula>2.51</formula>
      <formula>3.99</formula>
    </cfRule>
    <cfRule type="cellIs" dxfId="35" priority="10" operator="greaterThanOrEqual">
      <formula>4</formula>
    </cfRule>
  </conditionalFormatting>
  <conditionalFormatting sqref="AA12:AA20">
    <cfRule type="iconSet" priority="722">
      <iconSet iconSet="4TrafficLights">
        <cfvo type="percent" val="0"/>
        <cfvo type="num" val="0.1"/>
        <cfvo type="num" val="2.5" gte="0"/>
        <cfvo type="num" val="3.5"/>
      </iconSet>
    </cfRule>
    <cfRule type="cellIs" dxfId="34" priority="723" operator="equal">
      <formula>0</formula>
    </cfRule>
    <cfRule type="cellIs" dxfId="33" priority="724" operator="between">
      <formula>0.1</formula>
      <formula>2.5</formula>
    </cfRule>
    <cfRule type="cellIs" dxfId="32" priority="725" operator="between">
      <formula>2.51</formula>
      <formula>3.99</formula>
    </cfRule>
    <cfRule type="cellIs" dxfId="31" priority="726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E4C0-913C-45AB-B346-4A732C98E72A}">
  <sheetPr codeName="Feuil16">
    <tabColor theme="3"/>
    <pageSetUpPr fitToPage="1"/>
  </sheetPr>
  <dimension ref="B3:AD82"/>
  <sheetViews>
    <sheetView showGridLines="0" zoomScaleNormal="100" workbookViewId="0">
      <selection activeCell="I5" sqref="I5:T7"/>
    </sheetView>
  </sheetViews>
  <sheetFormatPr baseColWidth="10" defaultRowHeight="14.5" x14ac:dyDescent="0.35"/>
  <cols>
    <col min="1" max="1" width="2.6640625" customWidth="1"/>
    <col min="2" max="2" width="5.9140625" customWidth="1"/>
    <col min="3" max="3" width="35.75" customWidth="1"/>
    <col min="4" max="4" width="12.6640625" customWidth="1"/>
    <col min="5" max="5" width="0.4140625" customWidth="1"/>
    <col min="6" max="6" width="2.33203125" customWidth="1"/>
    <col min="7" max="7" width="10.9140625" customWidth="1"/>
    <col min="8" max="8" width="0.4140625" customWidth="1"/>
    <col min="9" max="9" width="14.58203125" customWidth="1"/>
    <col min="10" max="10" width="12.58203125" customWidth="1"/>
    <col min="11" max="11" width="12.6640625" customWidth="1"/>
    <col min="12" max="12" width="14.08203125" customWidth="1"/>
    <col min="13" max="13" width="17.25" customWidth="1"/>
    <col min="14" max="14" width="0.4140625" customWidth="1"/>
    <col min="15" max="15" width="10.4140625" customWidth="1"/>
    <col min="16" max="16" width="0.25" hidden="1" customWidth="1"/>
    <col min="17" max="17" width="0.4140625" customWidth="1"/>
    <col min="18" max="18" width="10.6640625" customWidth="1"/>
    <col min="19" max="19" width="14.58203125" customWidth="1"/>
    <col min="20" max="20" width="12.58203125" customWidth="1"/>
    <col min="21" max="21" width="12.6640625" customWidth="1"/>
    <col min="22" max="22" width="10.6640625" customWidth="1"/>
    <col min="23" max="23" width="14.58203125" customWidth="1"/>
    <col min="24" max="24" width="12.58203125" customWidth="1"/>
    <col min="25" max="25" width="12.6640625" customWidth="1"/>
    <col min="26" max="26" width="10.4140625" customWidth="1"/>
    <col min="27" max="27" width="9.75" customWidth="1"/>
    <col min="28" max="28" width="0.4140625" customWidth="1"/>
    <col min="29" max="29" width="11.75" customWidth="1"/>
    <col min="37" max="37" width="2.6640625" customWidth="1"/>
  </cols>
  <sheetData>
    <row r="3" spans="2:30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2:30" x14ac:dyDescent="0.3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2:30" x14ac:dyDescent="0.35">
      <c r="B5" s="84"/>
      <c r="C5" s="84"/>
      <c r="D5" s="84"/>
      <c r="E5" s="84"/>
      <c r="F5" s="84"/>
      <c r="G5" s="84"/>
      <c r="H5" s="84"/>
      <c r="I5" s="226" t="str">
        <f>Explications!D4</f>
        <v>Projet club</v>
      </c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84"/>
      <c r="V5" s="84"/>
      <c r="W5" s="84"/>
      <c r="X5" s="84"/>
      <c r="Y5" s="84"/>
    </row>
    <row r="6" spans="2:30" x14ac:dyDescent="0.35">
      <c r="B6" s="84"/>
      <c r="C6" s="84"/>
      <c r="D6" s="84"/>
      <c r="E6" s="84"/>
      <c r="F6" s="84"/>
      <c r="G6" s="84"/>
      <c r="H6" s="84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84"/>
      <c r="V6" s="84"/>
      <c r="W6" s="84"/>
      <c r="X6" s="84"/>
      <c r="Y6" s="84"/>
    </row>
    <row r="7" spans="2:30" x14ac:dyDescent="0.35">
      <c r="B7" s="84"/>
      <c r="C7" s="84"/>
      <c r="D7" s="84"/>
      <c r="E7" s="84"/>
      <c r="F7" s="84"/>
      <c r="G7" s="84"/>
      <c r="H7" s="84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84"/>
      <c r="V7" s="84"/>
      <c r="W7" s="84"/>
      <c r="X7" s="84"/>
      <c r="Y7" s="84"/>
    </row>
    <row r="8" spans="2:30" ht="19.75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spans="2:30" ht="2" customHeight="1" x14ac:dyDescent="0.35"/>
    <row r="10" spans="2:30" ht="18" customHeight="1" x14ac:dyDescent="0.35">
      <c r="C10" s="81"/>
      <c r="D10" s="8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"/>
      <c r="Q10" s="3"/>
      <c r="R10" s="1"/>
      <c r="S10" s="1"/>
    </row>
    <row r="11" spans="2:30" ht="2" customHeight="1" x14ac:dyDescent="0.3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2:30" ht="18" customHeight="1" x14ac:dyDescent="0.35">
      <c r="B12" s="229" t="s">
        <v>189</v>
      </c>
      <c r="C12" s="229"/>
      <c r="D12" s="229"/>
      <c r="E12" s="5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"/>
      <c r="U12" s="2"/>
      <c r="V12" s="2"/>
      <c r="W12" s="2"/>
      <c r="X12" s="2"/>
      <c r="Z12" s="2"/>
      <c r="AC12" s="1"/>
    </row>
    <row r="13" spans="2:30" ht="2" customHeight="1" x14ac:dyDescent="0.35">
      <c r="C13" s="6"/>
      <c r="D13" s="6"/>
      <c r="E13" s="5"/>
      <c r="F13" s="5"/>
      <c r="G13" s="10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30" ht="14" customHeight="1" thickBot="1" x14ac:dyDescent="0.4">
      <c r="B14" s="10"/>
      <c r="C14" s="81"/>
      <c r="D14" s="81"/>
      <c r="E14" s="5"/>
      <c r="F14" s="13"/>
      <c r="G14" s="10"/>
      <c r="H14" s="13"/>
      <c r="I14" s="19"/>
      <c r="J14" s="19"/>
      <c r="K14" s="36"/>
      <c r="L14" s="36"/>
      <c r="M14" s="37"/>
      <c r="N14" s="37"/>
      <c r="O14" s="38"/>
      <c r="P14" s="5"/>
      <c r="Q14" s="5"/>
      <c r="AA14" s="2"/>
      <c r="AC14" s="45"/>
    </row>
    <row r="15" spans="2:30" s="38" customFormat="1" ht="25.75" customHeight="1" x14ac:dyDescent="0.35">
      <c r="B15" s="10"/>
      <c r="C15" s="87" t="s">
        <v>155</v>
      </c>
      <c r="D15" s="87" t="s">
        <v>42</v>
      </c>
      <c r="E15" s="42"/>
      <c r="F15" s="124"/>
      <c r="G15" s="10"/>
      <c r="H15" s="124"/>
      <c r="I15" s="230" t="s">
        <v>183</v>
      </c>
      <c r="J15" s="230"/>
      <c r="K15" s="230"/>
      <c r="L15" s="230"/>
      <c r="M15" s="230"/>
      <c r="N15" s="37"/>
      <c r="O15" s="56"/>
      <c r="P15" s="42"/>
      <c r="Q15" s="42"/>
      <c r="R15" s="245" t="s">
        <v>198</v>
      </c>
      <c r="S15" s="246"/>
      <c r="T15" s="246"/>
      <c r="U15" s="247"/>
      <c r="V15" s="248" t="s">
        <v>174</v>
      </c>
      <c r="W15" s="249"/>
      <c r="X15" s="243" t="s">
        <v>199</v>
      </c>
      <c r="Y15" s="244"/>
    </row>
    <row r="16" spans="2:30" ht="14" customHeight="1" x14ac:dyDescent="0.35">
      <c r="B16" s="55">
        <v>1</v>
      </c>
      <c r="C16" s="53" t="s">
        <v>193</v>
      </c>
      <c r="D16" s="163">
        <f>IF('Ext 1. POL. COLLECTIVITE'!$AA$21&gt;0,'Ext 1. POL. COLLECTIVITE'!$AA$21,(0))</f>
        <v>3.0938500000000002</v>
      </c>
      <c r="E16" s="143"/>
      <c r="F16" s="168">
        <f>RANK(D16,$D$16:$D$20)</f>
        <v>4</v>
      </c>
      <c r="G16" s="10"/>
      <c r="H16" s="13"/>
      <c r="I16" s="57" t="s">
        <v>175</v>
      </c>
      <c r="J16" s="239" t="s">
        <v>174</v>
      </c>
      <c r="K16" s="239"/>
      <c r="L16" s="59" t="s">
        <v>35</v>
      </c>
      <c r="M16" s="105" t="s">
        <v>197</v>
      </c>
      <c r="N16" s="37"/>
      <c r="O16" s="37"/>
      <c r="P16" s="38"/>
      <c r="Q16" s="5"/>
      <c r="R16" s="147">
        <v>1</v>
      </c>
      <c r="S16" s="233" t="str">
        <f>IF(AND($D$16&gt;=3.5,$F$16=1),$C$16,IF(AND($D$17&gt;=3.5,$F$17=1),$C$17,IF(AND($D$18&gt;=3.5,$F$18=1),$C$18,IF(AND($D$19&gt;=3.5,$F$19=1),$C$19,IF(AND($D$20&gt;=3.5,$F$20=1),$C$20)))))</f>
        <v>Inclusion (Ouverture tous publics)</v>
      </c>
      <c r="T16" s="233"/>
      <c r="U16" s="148">
        <f>IF(AND($D$16&gt;=3.5,$F$16=1),$D$16,IF(AND($D$17&gt;=3.5,$F$17=1),$D$17,IF(AND($D$18&gt;=3.5,$F$18=1),$D$18,IF(AND($D$19&gt;=3.5,$F$19=1),$D$19,IF(AND($D$20&gt;=3.5,$F$20=1),$D$20," ")))))</f>
        <v>3.9643857142857146</v>
      </c>
      <c r="V16" s="152">
        <v>1</v>
      </c>
      <c r="W16" s="234" t="str">
        <f>IF(AND($D$16&lt;3.5,$F$16=5),$C$16,IF(AND($D$17&lt;3.5,$F$17=5),$C$17,IF(AND($D$18&lt;3.5,$F$18=5),$C$18,IF(AND($D$19&lt;3.5,$F$19=5),$C$19,IF(AND($D$20&lt;3.5,$F$20=5),$C$20," ")))))</f>
        <v>Concurrence (Evolution)</v>
      </c>
      <c r="X16" s="234"/>
      <c r="Y16" s="148">
        <f>IF(AND($D$16&lt;3.5,$F$16=5),$D$16,IF(AND($D$17&lt;3.5,$F$17=5),$D$17,IF(AND($D$18&lt;3.5,$F$18=5),$D$18,IF(AND($D$19&lt;3.5,$F$19=5),$D$19,IF(AND($D$20&lt;3.5,$F$20=5),$D$20," ")))))</f>
        <v>2.3334333333333337</v>
      </c>
      <c r="AB16" s="2"/>
      <c r="AD16" s="45"/>
    </row>
    <row r="17" spans="2:29" ht="14" customHeight="1" x14ac:dyDescent="0.35">
      <c r="B17" s="55">
        <v>2</v>
      </c>
      <c r="C17" s="54" t="s">
        <v>191</v>
      </c>
      <c r="D17" s="163">
        <f>IF('Ext 2. DEMANDE'!$AA$18&gt;0,'Ext 2. DEMANDE'!$AA$18,(0))</f>
        <v>3.9501000000000004</v>
      </c>
      <c r="E17" s="5"/>
      <c r="F17" s="168">
        <f t="shared" ref="F17:F20" si="0">RANK(D17,$D$16:$D$20)</f>
        <v>2</v>
      </c>
      <c r="G17" s="10"/>
      <c r="H17" s="11"/>
      <c r="I17" s="144" t="s">
        <v>196</v>
      </c>
      <c r="J17" s="162" t="s">
        <v>165</v>
      </c>
      <c r="K17" s="154" t="s">
        <v>166</v>
      </c>
      <c r="L17" s="155">
        <v>3.5</v>
      </c>
      <c r="M17" s="155">
        <v>4.5</v>
      </c>
      <c r="N17" s="37"/>
      <c r="O17" s="38"/>
      <c r="P17" s="5"/>
      <c r="Q17" s="5"/>
      <c r="R17" s="147">
        <v>2</v>
      </c>
      <c r="S17" s="233" t="str">
        <f>IF(AND($D$16&gt;=3.5,$F$16=2),$C$16,IF(AND($D$17&gt;=3.5,$F$17=2),$C$17,IF(AND($D$18&gt;=3.5,$F$18=2),$C$18,IF(AND($D$19&gt;=3.5,$F$19=2),$C$19,IF(AND($D$20&gt;=3.5,$F$20=2),$C$20)))))</f>
        <v>Demande locale (Evolution)</v>
      </c>
      <c r="T17" s="233"/>
      <c r="U17" s="148">
        <f>IF(AND($D$16&gt;=3.5,$F$16=2),$D$16,IF(AND($D$17&gt;=3.5,$F$17=2),$D$17,IF(AND($D$18&gt;=3.5,$F$18=2),$D$18,IF(AND($D$19&gt;=3.5,$F$19=2),$D$19,IF(AND($D$20&gt;=3.5,$F$20=2),$D$20," ")))))</f>
        <v>3.9501000000000004</v>
      </c>
      <c r="V17" s="152">
        <v>2</v>
      </c>
      <c r="W17" s="234" t="str">
        <f>IF(AND($D$16&lt;3.5,$F$16=4),$C$16,IF(AND($D$17&lt;3.5,$F$17=4),$C$17,IF(AND($D$18&lt;3.5,$F$18=4),$C$18,IF(AND($D$19&lt;3.5,$F$19=4),$C$19,IF(AND($D$20&lt;3.5,$F$20=4),$C$20," ")))))</f>
        <v>Politique de sa collectivité</v>
      </c>
      <c r="X17" s="234"/>
      <c r="Y17" s="148">
        <f>IF(AND($D$16&lt;3.5,$F$16=4),$D$16,IF(AND($D$17&lt;3.5,$F$17=4),$D$17,IF(AND($D$18&lt;3.5,$F$18=4),$D$18,IF(AND($D$19&lt;3.5,$F$19=4),$D$19,IF(AND($D$20&lt;3.5,$F$20=4),$D$20," ")))))</f>
        <v>3.0938500000000002</v>
      </c>
    </row>
    <row r="18" spans="2:29" ht="14" customHeight="1" x14ac:dyDescent="0.35">
      <c r="B18" s="55">
        <v>3</v>
      </c>
      <c r="C18" s="53" t="s">
        <v>192</v>
      </c>
      <c r="D18" s="163">
        <f>IF('Ext 3. CONCURRENCE'!$AA$19&gt;0,'Ext 3. CONCURRENCE'!$AA$19,(0))</f>
        <v>2.3334333333333337</v>
      </c>
      <c r="E18" s="5"/>
      <c r="F18" s="168">
        <f t="shared" si="0"/>
        <v>5</v>
      </c>
      <c r="G18" s="10"/>
      <c r="H18" s="10"/>
      <c r="I18" s="18"/>
      <c r="J18" s="18"/>
      <c r="K18" s="22"/>
      <c r="L18" s="22"/>
      <c r="M18" s="37"/>
      <c r="N18" s="37"/>
      <c r="O18" s="38"/>
      <c r="P18" s="5"/>
      <c r="Q18" s="5"/>
      <c r="R18" s="147">
        <v>3</v>
      </c>
      <c r="S18" s="233" t="str">
        <f>IF(AND($D$16&gt;=3.5,$F$16=3),$C$16,IF(AND($D$17&gt;=3.5,$F$17=3),$C$17,IF(AND($D$18&gt;=3.5,$F$18=3),$C$18,IF(AND($D$19&gt;=3.5,$F$19=3),$C$19,IF(AND($D$20&gt;=3.5,$F$20=3),$C$20," ")))))</f>
        <v xml:space="preserve"> </v>
      </c>
      <c r="T18" s="233"/>
      <c r="U18" s="148" t="str">
        <f>IF(AND($D$16&gt;=3.5,$F$16=3),$D$16,IF(AND($D$17&gt;=3.5,$F$17=3),$D$17,IF(AND($D$18&gt;=3.5,$F$18=3),$D$18,IF(AND($D$19&gt;=3.5,$F$19=3),$D$19,IF(AND($D$20&gt;=3.5,$F$20=3),$D$20," ")))))</f>
        <v xml:space="preserve"> </v>
      </c>
      <c r="V18" s="152">
        <v>3</v>
      </c>
      <c r="W18" s="234" t="str">
        <f>IF(AND($D$16&lt;3.5,$F$16=3),$C$16,IF(AND($D$17&lt;3.5,$F$17=3),$C$17,IF(AND($D$18&lt;3.5,$F$18=3),$C$18,IF(AND($D$19&lt;3.5,$F$19=3),$C$19,IF(AND($D$20&lt;3.5,$F$20=3),$C$20," ")))))</f>
        <v xml:space="preserve">Partenaire (Evolution politique) </v>
      </c>
      <c r="X18" s="234"/>
      <c r="Y18" s="148">
        <f>IF(AND($D$16&lt;3.5,$F$16=3),$D$16,IF(AND($D$17&lt;3.5,$F$17=3),$D$17,IF(AND($D$18&lt;3.5,$F$18=3),$D$18,IF(AND($D$19&lt;3.5,$F$19=3),$D$19,IF(AND($D$20&lt;3.5,$F$20=3),$D$20," ")))))</f>
        <v>3.3149148148148151</v>
      </c>
      <c r="AA18" s="2"/>
      <c r="AC18" s="45"/>
    </row>
    <row r="19" spans="2:29" ht="14" customHeight="1" x14ac:dyDescent="0.35">
      <c r="B19" s="55">
        <v>4</v>
      </c>
      <c r="C19" s="54" t="s">
        <v>195</v>
      </c>
      <c r="D19" s="163">
        <f>IF('Ext 4. INCLUSION'!$AA$23&gt;0,'Ext 4. INCLUSION'!$AA$23,(0))</f>
        <v>3.9643857142857146</v>
      </c>
      <c r="E19" s="5"/>
      <c r="F19" s="168">
        <f t="shared" si="0"/>
        <v>1</v>
      </c>
      <c r="G19" s="10"/>
      <c r="H19" s="10"/>
      <c r="I19" s="12"/>
      <c r="J19" s="12"/>
      <c r="K19" s="12"/>
      <c r="L19" s="12"/>
      <c r="M19" s="37"/>
      <c r="N19" s="37"/>
      <c r="O19" s="38"/>
      <c r="P19" s="5"/>
      <c r="Q19" s="5"/>
      <c r="R19" s="149">
        <v>4</v>
      </c>
      <c r="S19" s="233" t="str">
        <f>IF(AND($D$16&gt;=3.5,$F$16=4),$C$16,IF(AND($D$17&gt;=3.5,$F$17=4),$C$17,IF(AND($D$18&gt;=3.5,$F$18=4),$C$18,IF(AND($D$19&gt;=3.5,$F$19=4),$C$19,IF(AND($D$20&gt;=3.5,$F$20=4),$C$20," ")))))</f>
        <v xml:space="preserve"> </v>
      </c>
      <c r="T19" s="233"/>
      <c r="U19" s="148" t="str">
        <f>IF(AND($D$16&gt;=3.5,$F$16=4),$D$16,IF(AND($D$17&gt;=3.5,$F$17=4),$D$17,IF(AND($D$18&gt;=3.5,$F$18=4),$D$18,IF(AND($D$19&gt;=3.5,$F$19=4),$D$19,IF(AND($D$20&gt;=3.5,$F$20=4),$D$20," ")))))</f>
        <v xml:space="preserve"> </v>
      </c>
      <c r="V19" s="169">
        <v>4</v>
      </c>
      <c r="W19" s="234" t="str">
        <f>IF(AND($D$16&lt;3.5,$F$16=2),$C$16,IF(AND($D$17&lt;3.5,$F$17=2),$C$17,IF(AND($D$18&lt;3.5,$F$18=2),$C$18,IF(AND($D$19&lt;3.5,$F$19=2),$C$19,IF(AND($D$20&lt;3.5,$F$20=2),$C$20," ")))))</f>
        <v xml:space="preserve"> </v>
      </c>
      <c r="X19" s="234"/>
      <c r="Y19" s="148" t="str">
        <f>IF(AND($D$16&lt;3.5,$F$16=2),$D$16,IF(AND($D$17&lt;3.5,$F$17=2),$D$17,IF(AND($D$18&lt;3.5,$F$18=2),$D$18,IF(AND($D$19&lt;3.5,$F$19=2),$D$19,IF(AND($D$20&lt;3.5,$F$20=2),$D$20," ")))))</f>
        <v xml:space="preserve"> </v>
      </c>
    </row>
    <row r="20" spans="2:29" ht="14" customHeight="1" thickBot="1" x14ac:dyDescent="0.4">
      <c r="B20" s="55">
        <v>5</v>
      </c>
      <c r="C20" s="54" t="s">
        <v>194</v>
      </c>
      <c r="D20" s="163">
        <f>IF('Ext 5. PARTENAIRES'!$AA$22&gt;0,'Ext 5. PARTENAIRES'!$AA$22,(0))</f>
        <v>3.3149148148148151</v>
      </c>
      <c r="E20" s="5"/>
      <c r="F20" s="168">
        <f t="shared" si="0"/>
        <v>3</v>
      </c>
      <c r="G20" s="10"/>
      <c r="H20" s="15"/>
      <c r="I20" s="17"/>
      <c r="J20" s="17"/>
      <c r="K20" s="39"/>
      <c r="L20" s="39"/>
      <c r="M20" s="37"/>
      <c r="N20" s="37"/>
      <c r="O20" s="38"/>
      <c r="P20" s="5"/>
      <c r="Q20" s="5"/>
      <c r="R20" s="150">
        <v>5</v>
      </c>
      <c r="S20" s="231" t="str">
        <f>IF(AND($D$16&gt;=3.5,$F$16=5),$C$16,IF(AND($D$17&gt;=3.5,$F$17=5),$C$17,IF(AND($D$18&gt;=3.5,$F$18=5),$C$18,IF(AND($D$19&gt;=3.5,$F$19=5),$C$19,IF(AND($D$20&gt;=3.5,$F$20=5),$C$20," ")))))</f>
        <v xml:space="preserve"> </v>
      </c>
      <c r="T20" s="231"/>
      <c r="U20" s="151" t="str">
        <f>IF(AND($D$16&gt;=3.5,$F$16=5),$D$16,IF(AND($D$17&gt;=3.5,$F$17=5),$D$17,IF(AND($D$18&gt;=3.5,$F$18=5),$D$18,IF(AND($D$19&gt;=3.5,$F$19=5),$D$19,IF(AND($D$20&gt;=3.5,$F$20=5),$D$20," ")))))</f>
        <v xml:space="preserve"> </v>
      </c>
      <c r="V20" s="153">
        <v>5</v>
      </c>
      <c r="W20" s="232" t="str">
        <f>IF(AND($D$16&lt;3.5,$F$16=1),$C$16,IF(AND($D$17&lt;3.5,$F$17=1),$C$17,IF(AND($D$18&lt;3.5,$F$18=1),$C$18,IF(AND($D$19&lt;3.5,$F$19=1),$C$19,IF(AND($D$20&lt;3.5,$F$20=1),$C$20," ")))))</f>
        <v xml:space="preserve"> </v>
      </c>
      <c r="X20" s="232"/>
      <c r="Y20" s="151" t="str">
        <f>IF(AND($D$16&lt;3.5,$F$16=1),$D$16,IF(AND($D$17&lt;3.5,$F$17=1),$D$17,IF(AND($D$18&lt;3.5,$F$18=1),$D$18,IF(AND($D$19&lt;3.5,$F$19=1),$D$19,IF(AND($D$20&lt;3.5,$F$20=1),$D$20," ")))))</f>
        <v xml:space="preserve"> </v>
      </c>
      <c r="AA20" s="2"/>
      <c r="AC20" s="45"/>
    </row>
    <row r="21" spans="2:29" ht="14" customHeight="1" x14ac:dyDescent="0.35">
      <c r="B21" s="10"/>
      <c r="C21" s="81"/>
      <c r="D21" s="81"/>
      <c r="E21" s="5"/>
      <c r="F21" s="27"/>
      <c r="G21" s="10"/>
      <c r="H21" s="15"/>
      <c r="I21" s="16"/>
      <c r="J21" s="16"/>
      <c r="K21" s="16"/>
      <c r="L21" s="16"/>
      <c r="M21" s="37"/>
      <c r="N21" s="37"/>
      <c r="O21" s="1"/>
      <c r="P21" s="5"/>
    </row>
    <row r="22" spans="2:29" ht="14" customHeight="1" x14ac:dyDescent="0.35">
      <c r="B22" s="10"/>
      <c r="C22" s="81"/>
      <c r="D22" s="81"/>
      <c r="E22" s="5"/>
      <c r="F22" s="27"/>
      <c r="G22" s="10"/>
      <c r="H22" s="15"/>
      <c r="I22" s="17"/>
      <c r="J22" s="17"/>
      <c r="K22" s="39"/>
      <c r="L22" s="39"/>
      <c r="M22" s="37"/>
      <c r="N22" s="37"/>
      <c r="O22" s="38"/>
      <c r="P22" s="5"/>
      <c r="Q22" s="5"/>
      <c r="S22" s="60"/>
      <c r="T22" s="60"/>
      <c r="AA22" s="2"/>
      <c r="AC22" s="45"/>
    </row>
    <row r="23" spans="2:29" ht="14" customHeight="1" x14ac:dyDescent="0.35">
      <c r="B23" s="10"/>
      <c r="C23" s="81"/>
      <c r="D23" s="81"/>
      <c r="E23" s="5"/>
      <c r="F23" s="27"/>
      <c r="G23" s="10"/>
      <c r="H23" s="10"/>
      <c r="I23" s="5"/>
      <c r="J23" s="5"/>
      <c r="K23" s="5"/>
      <c r="L23" s="5"/>
      <c r="M23" s="5"/>
      <c r="N23" s="5"/>
      <c r="O23" s="5"/>
      <c r="P23" s="5"/>
      <c r="Q23" s="5"/>
    </row>
    <row r="24" spans="2:29" ht="14" customHeight="1" x14ac:dyDescent="0.35">
      <c r="B24" s="10"/>
      <c r="C24" s="81"/>
      <c r="D24" s="81"/>
      <c r="E24" s="5"/>
      <c r="F24" s="27"/>
      <c r="G24" s="10"/>
      <c r="H24" s="27"/>
      <c r="I24" s="38"/>
      <c r="J24" s="38"/>
      <c r="K24" s="38"/>
      <c r="L24" s="38"/>
      <c r="M24" s="38"/>
      <c r="N24" s="38"/>
      <c r="O24" s="38"/>
      <c r="P24" s="5"/>
      <c r="Q24" s="5"/>
      <c r="AA24" s="2"/>
      <c r="AC24" s="45"/>
    </row>
    <row r="25" spans="2:29" ht="14" customHeight="1" x14ac:dyDescent="0.35">
      <c r="B25" s="10"/>
      <c r="C25" s="8"/>
      <c r="D25" s="8"/>
      <c r="E25" s="5"/>
      <c r="F25" s="10"/>
      <c r="G25" s="10"/>
      <c r="H25" s="10"/>
      <c r="I25" s="5"/>
      <c r="J25" s="5"/>
      <c r="K25" s="5"/>
      <c r="L25" s="5"/>
      <c r="M25" s="5"/>
      <c r="N25" s="5"/>
      <c r="O25" s="5"/>
      <c r="P25" s="5"/>
      <c r="Q25" s="5"/>
    </row>
    <row r="26" spans="2:29" ht="14" customHeight="1" x14ac:dyDescent="0.35">
      <c r="B26" s="10"/>
      <c r="C26" s="8"/>
      <c r="D26" s="81"/>
      <c r="E26" s="5"/>
      <c r="F26" s="27"/>
      <c r="G26" s="10"/>
      <c r="H26" s="27"/>
      <c r="I26" s="38"/>
      <c r="J26" s="38"/>
      <c r="K26" s="38"/>
      <c r="L26" s="38"/>
      <c r="M26" s="38"/>
      <c r="N26" s="38"/>
      <c r="O26" s="38"/>
      <c r="P26" s="5"/>
      <c r="Q26" s="5"/>
      <c r="AA26" s="2"/>
      <c r="AC26" s="45"/>
    </row>
    <row r="27" spans="2:29" ht="14" customHeight="1" x14ac:dyDescent="0.35">
      <c r="B27" s="10"/>
      <c r="C27" s="8"/>
      <c r="D27" s="5"/>
      <c r="E27" s="5"/>
      <c r="F27" s="5"/>
      <c r="G27" s="10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29" ht="14" customHeight="1" x14ac:dyDescent="0.35">
      <c r="B28" s="10"/>
      <c r="C28" s="8"/>
      <c r="D28" s="81"/>
      <c r="E28" s="5"/>
      <c r="F28" s="34"/>
      <c r="G28" s="10"/>
      <c r="H28" s="34"/>
      <c r="I28" s="34"/>
      <c r="J28" s="34"/>
      <c r="K28" s="34"/>
      <c r="L28" s="34"/>
      <c r="M28" s="34"/>
      <c r="N28" s="34"/>
      <c r="O28" s="34"/>
      <c r="P28" s="5"/>
      <c r="Q28" s="5"/>
      <c r="AA28" s="2"/>
      <c r="AC28" s="45"/>
    </row>
    <row r="29" spans="2:29" ht="14" customHeight="1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29" ht="14" customHeight="1" x14ac:dyDescent="0.35">
      <c r="B30" s="2"/>
      <c r="C30" s="8"/>
      <c r="D30" s="8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AA30" s="2"/>
      <c r="AC30" s="45"/>
    </row>
    <row r="31" spans="2:29" ht="14" customHeight="1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29" ht="14" customHeight="1" x14ac:dyDescent="0.35">
      <c r="B32" s="2"/>
      <c r="C32" s="8"/>
      <c r="D32" s="52"/>
      <c r="E32" s="5"/>
      <c r="F32" s="48"/>
      <c r="G32" s="48"/>
      <c r="H32" s="40"/>
      <c r="I32" s="48"/>
      <c r="J32" s="40"/>
      <c r="K32" s="48"/>
      <c r="L32" s="40"/>
      <c r="M32" s="48"/>
      <c r="N32" s="40"/>
      <c r="O32" s="48"/>
      <c r="P32" s="40"/>
      <c r="Q32" s="40"/>
      <c r="R32" s="1"/>
      <c r="T32" s="1"/>
      <c r="V32" s="1"/>
      <c r="X32" s="1"/>
      <c r="AC32" s="1"/>
    </row>
    <row r="33" spans="2:29" ht="14" customHeight="1" x14ac:dyDescent="0.35">
      <c r="C33" s="8"/>
      <c r="D33" s="35"/>
      <c r="E33" s="5"/>
    </row>
    <row r="34" spans="2:29" ht="14" customHeight="1" x14ac:dyDescent="0.35">
      <c r="B34" s="10"/>
      <c r="C34" s="8"/>
      <c r="D34" s="46"/>
      <c r="E34" s="5"/>
      <c r="F34" s="50"/>
      <c r="G34" s="50"/>
      <c r="H34" s="34"/>
      <c r="I34" s="50"/>
      <c r="J34" s="34"/>
      <c r="K34" s="50"/>
      <c r="L34" s="34"/>
      <c r="M34" s="50"/>
      <c r="N34" s="34"/>
      <c r="O34" s="50"/>
      <c r="P34" s="34"/>
      <c r="Q34" s="34"/>
      <c r="R34" s="50"/>
      <c r="T34" s="50"/>
      <c r="V34" s="50"/>
      <c r="X34" s="50"/>
      <c r="AC34" s="51"/>
    </row>
    <row r="35" spans="2:29" ht="14" customHeight="1" x14ac:dyDescent="0.35">
      <c r="C35" s="8"/>
      <c r="D35" s="35"/>
      <c r="E35" s="5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29" ht="14" customHeight="1" x14ac:dyDescent="0.35">
      <c r="C36" s="8"/>
      <c r="D36" s="35"/>
      <c r="E36" s="5"/>
      <c r="F36" s="10"/>
      <c r="G36" s="10"/>
      <c r="H36" s="10"/>
      <c r="I36" s="18"/>
      <c r="J36" s="18"/>
      <c r="K36" s="18"/>
      <c r="L36" s="18"/>
      <c r="M36" s="18"/>
      <c r="N36" s="18"/>
      <c r="O36" s="18"/>
      <c r="P36" s="18"/>
      <c r="Q36" s="18"/>
    </row>
    <row r="37" spans="2:29" ht="14" customHeight="1" x14ac:dyDescent="0.35">
      <c r="C37" s="8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29" ht="14" customHeight="1" x14ac:dyDescent="0.35">
      <c r="C38" s="8"/>
      <c r="D38" s="8"/>
      <c r="E38" s="5"/>
      <c r="F38" s="13"/>
      <c r="G38" s="13"/>
      <c r="H38" s="13"/>
      <c r="I38" s="19"/>
      <c r="J38" s="19"/>
      <c r="K38" s="36"/>
      <c r="L38" s="36"/>
      <c r="M38" s="37"/>
      <c r="N38" s="37"/>
      <c r="O38" s="38"/>
      <c r="P38" s="5"/>
      <c r="Q38" s="5"/>
    </row>
    <row r="39" spans="2:29" ht="14" customHeight="1" x14ac:dyDescent="0.35">
      <c r="C39" s="8"/>
      <c r="D39" s="6"/>
      <c r="E39" s="5"/>
      <c r="F39" s="13"/>
      <c r="G39" s="13"/>
      <c r="H39" s="13"/>
      <c r="I39" s="14"/>
      <c r="J39" s="14"/>
      <c r="K39" s="14"/>
      <c r="L39" s="14"/>
      <c r="M39" s="37"/>
      <c r="N39" s="37"/>
      <c r="O39" s="38"/>
      <c r="P39" s="5"/>
      <c r="Q39" s="5"/>
    </row>
    <row r="40" spans="2:29" ht="14" customHeight="1" x14ac:dyDescent="0.35">
      <c r="C40" s="8"/>
      <c r="D40" s="8"/>
      <c r="E40" s="5"/>
      <c r="F40" s="13"/>
      <c r="G40" s="13"/>
      <c r="H40" s="13"/>
      <c r="I40" s="19"/>
      <c r="J40" s="19"/>
      <c r="K40" s="39"/>
      <c r="L40" s="39"/>
      <c r="M40" s="37"/>
      <c r="N40" s="37"/>
      <c r="O40" s="38"/>
      <c r="P40" s="5"/>
      <c r="Q40" s="5"/>
    </row>
    <row r="41" spans="2:29" ht="14" customHeight="1" x14ac:dyDescent="0.35">
      <c r="C41" s="8"/>
      <c r="D41" s="8"/>
      <c r="E41" s="5"/>
      <c r="F41" s="11"/>
      <c r="G41" s="11"/>
      <c r="H41" s="11"/>
      <c r="I41" s="12"/>
      <c r="J41" s="12"/>
      <c r="K41" s="12"/>
      <c r="L41" s="12"/>
      <c r="M41" s="37"/>
      <c r="N41" s="37"/>
      <c r="O41" s="38"/>
      <c r="P41" s="5"/>
      <c r="Q41" s="5"/>
    </row>
    <row r="42" spans="2:29" ht="14" customHeight="1" x14ac:dyDescent="0.35">
      <c r="C42" s="8"/>
      <c r="D42" s="8"/>
      <c r="E42" s="5"/>
      <c r="F42" s="10"/>
      <c r="G42" s="10"/>
      <c r="H42" s="10"/>
      <c r="I42" s="18"/>
      <c r="J42" s="18"/>
      <c r="K42" s="22"/>
      <c r="L42" s="22"/>
      <c r="M42" s="37"/>
      <c r="N42" s="37"/>
      <c r="O42" s="38"/>
      <c r="P42" s="5"/>
      <c r="Q42" s="5"/>
    </row>
    <row r="43" spans="2:29" ht="14" customHeight="1" x14ac:dyDescent="0.35">
      <c r="C43" s="8"/>
      <c r="D43" s="8"/>
      <c r="E43" s="5"/>
      <c r="F43" s="10"/>
      <c r="G43" s="10"/>
      <c r="H43" s="10"/>
      <c r="I43" s="12"/>
      <c r="J43" s="12"/>
      <c r="K43" s="12"/>
      <c r="L43" s="12"/>
      <c r="M43" s="37"/>
      <c r="N43" s="37"/>
      <c r="O43" s="38"/>
      <c r="P43" s="5"/>
      <c r="Q43" s="5"/>
    </row>
    <row r="44" spans="2:29" ht="14" customHeight="1" x14ac:dyDescent="0.35">
      <c r="C44" s="8"/>
      <c r="D44" s="8"/>
      <c r="E44" s="5"/>
      <c r="F44" s="15"/>
      <c r="G44" s="15"/>
      <c r="H44" s="15"/>
      <c r="I44" s="17"/>
      <c r="J44" s="17"/>
      <c r="K44" s="39"/>
      <c r="L44" s="39"/>
      <c r="M44" s="37"/>
      <c r="N44" s="37"/>
      <c r="O44" s="38"/>
      <c r="P44" s="5"/>
      <c r="Q44" s="5"/>
    </row>
    <row r="45" spans="2:29" ht="14" customHeight="1" x14ac:dyDescent="0.35">
      <c r="C45" s="8"/>
      <c r="D45" s="8"/>
      <c r="E45" s="5"/>
      <c r="F45" s="15"/>
      <c r="G45" s="15"/>
      <c r="H45" s="15"/>
      <c r="I45" s="16"/>
      <c r="J45" s="16"/>
      <c r="K45" s="16"/>
      <c r="L45" s="16"/>
      <c r="M45" s="37"/>
      <c r="N45" s="37"/>
      <c r="O45" s="38"/>
      <c r="P45" s="5"/>
      <c r="Q45" s="5"/>
    </row>
    <row r="46" spans="2:29" ht="14" customHeight="1" x14ac:dyDescent="0.35">
      <c r="C46" s="8"/>
      <c r="D46" s="8"/>
      <c r="E46" s="5"/>
      <c r="F46" s="15"/>
      <c r="G46" s="15"/>
      <c r="H46" s="15"/>
      <c r="I46" s="42"/>
      <c r="J46" s="42"/>
      <c r="K46" s="43"/>
      <c r="L46" s="43"/>
      <c r="M46" s="42"/>
      <c r="N46" s="42"/>
      <c r="O46" s="38"/>
      <c r="P46" s="5"/>
      <c r="Q46" s="5"/>
    </row>
    <row r="47" spans="2:29" ht="14" customHeight="1" x14ac:dyDescent="0.35">
      <c r="C47" s="8"/>
      <c r="D47" s="8"/>
      <c r="E47" s="5"/>
      <c r="F47" s="10"/>
      <c r="G47" s="10"/>
      <c r="H47" s="10"/>
      <c r="I47" s="5"/>
      <c r="J47" s="5"/>
      <c r="K47" s="5"/>
      <c r="L47" s="5"/>
      <c r="M47" s="5"/>
      <c r="N47" s="5"/>
      <c r="O47" s="5"/>
      <c r="P47" s="5"/>
      <c r="Q47" s="5"/>
    </row>
    <row r="48" spans="2:29" ht="14" customHeight="1" x14ac:dyDescent="0.35">
      <c r="C48" s="33"/>
      <c r="D48" s="33"/>
      <c r="E48" s="5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5"/>
      <c r="Q48" s="5"/>
    </row>
    <row r="49" spans="3:17" ht="14" customHeight="1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3:17" ht="14" customHeight="1" x14ac:dyDescent="0.35">
      <c r="C50" s="33"/>
      <c r="D50" s="33"/>
      <c r="E50" s="5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5"/>
      <c r="Q50" s="5"/>
    </row>
    <row r="51" spans="3:17" ht="14" customHeight="1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3:17" ht="14" customHeight="1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ht="14" customHeight="1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ht="14" customHeight="1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ht="14" customHeight="1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3:17" ht="14" customHeight="1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3:17" ht="14" customHeight="1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3:17" ht="14" customHeight="1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3:17" ht="14" customHeight="1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3:17" ht="14" customHeight="1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3:17" ht="14" customHeight="1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3:17" ht="14" customHeight="1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3:17" ht="14" customHeight="1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3:17" ht="14" customHeight="1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3:17" ht="14" customHeight="1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3:17" ht="14" customHeight="1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3:17" ht="14" customHeight="1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3:17" ht="14" customHeight="1" x14ac:dyDescent="0.3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3:17" ht="14" customHeight="1" x14ac:dyDescent="0.3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3:17" ht="14" customHeight="1" x14ac:dyDescent="0.3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3:17" ht="14" customHeight="1" x14ac:dyDescent="0.3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3:17" ht="14" customHeight="1" x14ac:dyDescent="0.3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3:17" ht="14" customHeight="1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3:17" ht="14" customHeight="1" x14ac:dyDescent="0.3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3:17" ht="14" customHeight="1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3:17" ht="14" customHeight="1" x14ac:dyDescent="0.3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3:17" ht="14" customHeight="1" x14ac:dyDescent="0.3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3:17" ht="14" customHeight="1" x14ac:dyDescent="0.3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3:17" ht="14" customHeight="1" x14ac:dyDescent="0.3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3:17" x14ac:dyDescent="0.3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3:17" x14ac:dyDescent="0.3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3:17" x14ac:dyDescent="0.3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</sheetData>
  <sheetProtection algorithmName="SHA-512" hashValue="QKAxkdW7Chd+mR9ybiLX7OAgVFk6chWAjbFuHRy+JhfOR121azFSr/pQsfz5WJ9e2texfZ6PgQRR5x+z4LALhw==" saltValue="mtqI6hY7kz2SwVetAN6Y3Q==" spinCount="100000" sheet="1" objects="1" scenarios="1"/>
  <mergeCells count="17">
    <mergeCell ref="S19:T19"/>
    <mergeCell ref="W19:X19"/>
    <mergeCell ref="S20:T20"/>
    <mergeCell ref="W20:X20"/>
    <mergeCell ref="J16:K16"/>
    <mergeCell ref="S16:T16"/>
    <mergeCell ref="W16:X16"/>
    <mergeCell ref="S17:T17"/>
    <mergeCell ref="W17:X17"/>
    <mergeCell ref="S18:T18"/>
    <mergeCell ref="W18:X18"/>
    <mergeCell ref="X15:Y15"/>
    <mergeCell ref="I5:T7"/>
    <mergeCell ref="B12:D12"/>
    <mergeCell ref="I15:M15"/>
    <mergeCell ref="R15:U15"/>
    <mergeCell ref="V15:W15"/>
  </mergeCells>
  <conditionalFormatting sqref="V16">
    <cfRule type="expression" dxfId="30" priority="148">
      <formula>"SI($K$22&gt;=2,5;;""vrai"")"</formula>
    </cfRule>
  </conditionalFormatting>
  <conditionalFormatting sqref="F16:F20">
    <cfRule type="cellIs" dxfId="29" priority="36" operator="greaterThanOrEqual">
      <formula>4</formula>
    </cfRule>
    <cfRule type="cellIs" dxfId="28" priority="37" operator="lessThanOrEqual">
      <formula>2</formula>
    </cfRule>
  </conditionalFormatting>
  <conditionalFormatting sqref="D16:D20">
    <cfRule type="cellIs" dxfId="27" priority="31" operator="lessThanOrEqual">
      <formula>0.1</formula>
    </cfRule>
    <cfRule type="cellIs" dxfId="26" priority="32" operator="between">
      <formula>3.5</formula>
      <formula>5</formula>
    </cfRule>
    <cfRule type="cellIs" dxfId="25" priority="33" operator="between">
      <formula>3</formula>
      <formula>3.49</formula>
    </cfRule>
    <cfRule type="cellIs" dxfId="24" priority="34" operator="between">
      <formula>0</formula>
      <formula>2.99</formula>
    </cfRule>
    <cfRule type="iconSet" priority="35">
      <iconSet iconSet="4TrafficLights">
        <cfvo type="percent" val="0"/>
        <cfvo type="num" val="0" gte="0"/>
        <cfvo type="num" val="2.5" gte="0"/>
        <cfvo type="num" val="3.5"/>
      </iconSet>
    </cfRule>
  </conditionalFormatting>
  <conditionalFormatting sqref="U16">
    <cfRule type="cellIs" dxfId="23" priority="28" operator="between">
      <formula>4</formula>
      <formula>5.1</formula>
    </cfRule>
    <cfRule type="cellIs" dxfId="22" priority="29" operator="lessThanOrEqual">
      <formula>3.99</formula>
    </cfRule>
  </conditionalFormatting>
  <conditionalFormatting sqref="U17">
    <cfRule type="cellIs" dxfId="21" priority="25" operator="between">
      <formula>4</formula>
      <formula>5.1</formula>
    </cfRule>
    <cfRule type="cellIs" dxfId="20" priority="26" operator="lessThanOrEqual">
      <formula>3.99</formula>
    </cfRule>
  </conditionalFormatting>
  <conditionalFormatting sqref="U18">
    <cfRule type="cellIs" dxfId="19" priority="22" operator="between">
      <formula>4</formula>
      <formula>5.1</formula>
    </cfRule>
    <cfRule type="cellIs" dxfId="18" priority="23" operator="lessThanOrEqual">
      <formula>3.99</formula>
    </cfRule>
  </conditionalFormatting>
  <conditionalFormatting sqref="U19">
    <cfRule type="cellIs" dxfId="17" priority="19" operator="between">
      <formula>4</formula>
      <formula>5.1</formula>
    </cfRule>
    <cfRule type="cellIs" dxfId="16" priority="20" operator="lessThanOrEqual">
      <formula>3.99</formula>
    </cfRule>
  </conditionalFormatting>
  <conditionalFormatting sqref="U20">
    <cfRule type="cellIs" dxfId="15" priority="16" operator="between">
      <formula>4</formula>
      <formula>5.1</formula>
    </cfRule>
    <cfRule type="cellIs" dxfId="14" priority="17" operator="lessThanOrEqual">
      <formula>3.99</formula>
    </cfRule>
  </conditionalFormatting>
  <conditionalFormatting sqref="Y16">
    <cfRule type="cellIs" dxfId="13" priority="13" operator="greaterThanOrEqual">
      <formula>3</formula>
    </cfRule>
    <cfRule type="cellIs" dxfId="12" priority="15" operator="between">
      <formula>0.1</formula>
      <formula>2.99</formula>
    </cfRule>
  </conditionalFormatting>
  <conditionalFormatting sqref="Y17">
    <cfRule type="cellIs" dxfId="11" priority="10" operator="greaterThanOrEqual">
      <formula>3</formula>
    </cfRule>
    <cfRule type="cellIs" dxfId="10" priority="12" operator="between">
      <formula>0.1</formula>
      <formula>2.99</formula>
    </cfRule>
  </conditionalFormatting>
  <conditionalFormatting sqref="Y18">
    <cfRule type="cellIs" dxfId="9" priority="7" operator="greaterThanOrEqual">
      <formula>3</formula>
    </cfRule>
    <cfRule type="cellIs" dxfId="8" priority="9" operator="between">
      <formula>0.1</formula>
      <formula>2.99</formula>
    </cfRule>
  </conditionalFormatting>
  <conditionalFormatting sqref="Y19">
    <cfRule type="cellIs" dxfId="7" priority="4" operator="greaterThanOrEqual">
      <formula>3</formula>
    </cfRule>
    <cfRule type="cellIs" dxfId="6" priority="6" operator="between">
      <formula>0.1</formula>
      <formula>2.99</formula>
    </cfRule>
  </conditionalFormatting>
  <conditionalFormatting sqref="Y20">
    <cfRule type="cellIs" dxfId="5" priority="1" operator="greaterThanOrEqual">
      <formula>3</formula>
    </cfRule>
    <cfRule type="cellIs" dxfId="4" priority="3" operator="between">
      <formula>0.1</formula>
      <formula>2.99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0" id="{74836DE4-FB62-4E58-8644-632FA376188F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U16</xm:sqref>
        </x14:conditionalFormatting>
        <x14:conditionalFormatting xmlns:xm="http://schemas.microsoft.com/office/excel/2006/main">
          <x14:cfRule type="iconSet" priority="27" id="{8AF84F8A-9869-4043-A591-7733A81AD4F6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U17</xm:sqref>
        </x14:conditionalFormatting>
        <x14:conditionalFormatting xmlns:xm="http://schemas.microsoft.com/office/excel/2006/main">
          <x14:cfRule type="iconSet" priority="24" id="{FF389D62-7675-4DE7-AFAC-4B3A568CA0BC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U18</xm:sqref>
        </x14:conditionalFormatting>
        <x14:conditionalFormatting xmlns:xm="http://schemas.microsoft.com/office/excel/2006/main">
          <x14:cfRule type="iconSet" priority="21" id="{1F7329DF-BC55-429C-B515-FD713F294632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U19</xm:sqref>
        </x14:conditionalFormatting>
        <x14:conditionalFormatting xmlns:xm="http://schemas.microsoft.com/office/excel/2006/main">
          <x14:cfRule type="iconSet" priority="18" id="{4A46D4AC-11B0-4B01-AB97-ABA2B91DCE6B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U20</xm:sqref>
        </x14:conditionalFormatting>
        <x14:conditionalFormatting xmlns:xm="http://schemas.microsoft.com/office/excel/2006/main">
          <x14:cfRule type="iconSet" priority="14" id="{96BC456B-35E1-434C-8BDF-7D3401197251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Y16</xm:sqref>
        </x14:conditionalFormatting>
        <x14:conditionalFormatting xmlns:xm="http://schemas.microsoft.com/office/excel/2006/main">
          <x14:cfRule type="iconSet" priority="11" id="{DF297789-AF5B-4855-ABFA-0335D9E7B46F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Y17</xm:sqref>
        </x14:conditionalFormatting>
        <x14:conditionalFormatting xmlns:xm="http://schemas.microsoft.com/office/excel/2006/main">
          <x14:cfRule type="iconSet" priority="8" id="{A0C0CE7E-6F07-4B6B-91C0-D9EB63D920F0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Y18</xm:sqref>
        </x14:conditionalFormatting>
        <x14:conditionalFormatting xmlns:xm="http://schemas.microsoft.com/office/excel/2006/main">
          <x14:cfRule type="iconSet" priority="5" id="{E187A625-B5D5-458E-99D1-4D670677C384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Y19</xm:sqref>
        </x14:conditionalFormatting>
        <x14:conditionalFormatting xmlns:xm="http://schemas.microsoft.com/office/excel/2006/main">
          <x14:cfRule type="iconSet" priority="2" id="{E0E96762-8B5E-4D19-9B13-D7712736AA2B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Y20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DD41-8323-4F53-A062-AD4C7090D13A}">
  <sheetPr codeName="Feuil17">
    <tabColor rgb="FFCC0000"/>
    <pageSetUpPr fitToPage="1"/>
  </sheetPr>
  <dimension ref="B2:AC82"/>
  <sheetViews>
    <sheetView showGridLines="0" zoomScaleNormal="100" workbookViewId="0">
      <selection activeCell="E4" sqref="E4:H6"/>
    </sheetView>
  </sheetViews>
  <sheetFormatPr baseColWidth="10" defaultRowHeight="14.5" x14ac:dyDescent="0.35"/>
  <cols>
    <col min="1" max="1" width="2.6640625" customWidth="1"/>
    <col min="2" max="2" width="5.9140625" customWidth="1"/>
    <col min="3" max="3" width="6.9140625" customWidth="1"/>
    <col min="4" max="4" width="20.6640625" customWidth="1"/>
    <col min="5" max="5" width="14.75" customWidth="1"/>
    <col min="6" max="6" width="14.4140625" customWidth="1"/>
    <col min="7" max="7" width="6.9140625" customWidth="1"/>
    <col min="8" max="8" width="18.9140625" customWidth="1"/>
    <col min="9" max="9" width="16.58203125" customWidth="1"/>
    <col min="10" max="10" width="12.6640625" customWidth="1"/>
    <col min="11" max="11" width="10.6640625" customWidth="1"/>
    <col min="12" max="12" width="14.58203125" customWidth="1"/>
    <col min="13" max="13" width="0.4140625" customWidth="1"/>
    <col min="14" max="14" width="10.4140625" customWidth="1"/>
    <col min="15" max="15" width="0.25" hidden="1" customWidth="1"/>
    <col min="16" max="16" width="0.4140625" customWidth="1"/>
    <col min="17" max="17" width="10.6640625" customWidth="1"/>
    <col min="18" max="18" width="14.58203125" customWidth="1"/>
    <col min="19" max="19" width="12.58203125" customWidth="1"/>
    <col min="20" max="20" width="12.6640625" customWidth="1"/>
    <col min="21" max="21" width="10.6640625" customWidth="1"/>
    <col min="22" max="22" width="14.58203125" customWidth="1"/>
    <col min="23" max="23" width="12.58203125" customWidth="1"/>
    <col min="24" max="24" width="12.6640625" customWidth="1"/>
    <col min="25" max="25" width="10.4140625" customWidth="1"/>
    <col min="26" max="26" width="9.75" customWidth="1"/>
    <col min="27" max="27" width="0.4140625" customWidth="1"/>
    <col min="28" max="28" width="11.75" customWidth="1"/>
    <col min="36" max="36" width="2.6640625" customWidth="1"/>
  </cols>
  <sheetData>
    <row r="2" spans="2:29" x14ac:dyDescent="0.35">
      <c r="B2" s="84"/>
      <c r="C2" s="84"/>
      <c r="D2" s="84"/>
      <c r="E2" s="84"/>
      <c r="F2" s="84"/>
      <c r="G2" s="84"/>
      <c r="H2" s="84"/>
      <c r="I2" s="84"/>
      <c r="J2" s="84"/>
    </row>
    <row r="3" spans="2:29" x14ac:dyDescent="0.35">
      <c r="B3" s="84"/>
      <c r="C3" s="84"/>
      <c r="D3" s="84"/>
      <c r="E3" s="84"/>
      <c r="F3" s="84"/>
      <c r="G3" s="84"/>
      <c r="H3" s="84"/>
      <c r="I3" s="84"/>
      <c r="J3" s="84"/>
    </row>
    <row r="4" spans="2:29" ht="14.4" customHeight="1" x14ac:dyDescent="0.35">
      <c r="B4" s="84"/>
      <c r="C4" s="84"/>
      <c r="D4" s="84"/>
      <c r="E4" s="285" t="str">
        <f>Explications!D4</f>
        <v>Projet club</v>
      </c>
      <c r="F4" s="285"/>
      <c r="G4" s="285"/>
      <c r="H4" s="285"/>
      <c r="I4" s="84"/>
      <c r="J4" s="84"/>
    </row>
    <row r="5" spans="2:29" ht="14.4" customHeight="1" x14ac:dyDescent="0.35">
      <c r="B5" s="84"/>
      <c r="C5" s="84"/>
      <c r="D5" s="84"/>
      <c r="E5" s="285"/>
      <c r="F5" s="285"/>
      <c r="G5" s="285"/>
      <c r="H5" s="285"/>
      <c r="I5" s="84"/>
      <c r="J5" s="84"/>
    </row>
    <row r="6" spans="2:29" ht="14.4" customHeight="1" x14ac:dyDescent="0.35">
      <c r="B6" s="84"/>
      <c r="C6" s="84"/>
      <c r="D6" s="84"/>
      <c r="E6" s="285"/>
      <c r="F6" s="285"/>
      <c r="G6" s="285"/>
      <c r="H6" s="285"/>
      <c r="I6" s="84"/>
      <c r="J6" s="84"/>
    </row>
    <row r="7" spans="2:29" x14ac:dyDescent="0.35">
      <c r="B7" s="84"/>
      <c r="C7" s="84"/>
      <c r="D7" s="84"/>
      <c r="E7" s="84"/>
      <c r="F7" s="84"/>
      <c r="G7" s="84"/>
      <c r="H7" s="84"/>
      <c r="I7" s="84"/>
      <c r="J7" s="84"/>
    </row>
    <row r="8" spans="2:29" ht="19.75" customHeight="1" x14ac:dyDescent="0.35">
      <c r="B8" s="84"/>
      <c r="C8" s="84"/>
      <c r="D8" s="84"/>
      <c r="E8" s="84"/>
      <c r="F8" s="84"/>
      <c r="G8" s="84"/>
      <c r="H8" s="84"/>
      <c r="I8" s="84"/>
      <c r="J8" s="84"/>
    </row>
    <row r="9" spans="2:29" ht="2" customHeight="1" x14ac:dyDescent="0.35"/>
    <row r="10" spans="2:29" ht="18" customHeight="1" x14ac:dyDescent="0.35">
      <c r="C10" s="81"/>
      <c r="D10" s="81"/>
      <c r="E10" s="4"/>
      <c r="F10" s="4"/>
      <c r="G10" s="4"/>
      <c r="H10" s="4"/>
      <c r="I10" s="4"/>
      <c r="J10" s="4"/>
      <c r="K10" s="4"/>
      <c r="L10" s="4"/>
      <c r="M10" s="4"/>
      <c r="N10" s="4"/>
      <c r="O10" s="3"/>
      <c r="P10" s="3"/>
      <c r="Q10" s="1"/>
      <c r="R10" s="1"/>
    </row>
    <row r="11" spans="2:29" ht="2" customHeight="1" x14ac:dyDescent="0.3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29" ht="18" customHeight="1" x14ac:dyDescent="0.35">
      <c r="B12" s="229" t="s">
        <v>200</v>
      </c>
      <c r="C12" s="229"/>
      <c r="D12" s="229"/>
      <c r="E12" s="229"/>
      <c r="F12" s="229"/>
      <c r="G12" s="229"/>
      <c r="H12" s="229"/>
      <c r="I12" s="229"/>
      <c r="J12" s="229"/>
      <c r="K12" s="10"/>
      <c r="L12" s="10"/>
      <c r="M12" s="10"/>
      <c r="N12" s="10"/>
      <c r="O12" s="10"/>
      <c r="P12" s="10"/>
      <c r="Q12" s="10"/>
      <c r="R12" s="10"/>
      <c r="S12" s="2"/>
      <c r="T12" s="2"/>
      <c r="U12" s="2"/>
      <c r="V12" s="2"/>
      <c r="W12" s="2"/>
      <c r="Y12" s="2"/>
      <c r="AB12" s="1"/>
    </row>
    <row r="13" spans="2:29" ht="2" customHeight="1" x14ac:dyDescent="0.35">
      <c r="C13" s="6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29" ht="14" customHeight="1" thickBot="1" x14ac:dyDescent="0.4">
      <c r="B14" s="10"/>
      <c r="C14" s="81"/>
      <c r="D14" s="81"/>
      <c r="E14" s="5"/>
      <c r="F14" s="13"/>
      <c r="G14" s="13"/>
      <c r="H14" s="19"/>
      <c r="I14" s="19"/>
      <c r="J14" s="36"/>
      <c r="K14" s="36"/>
      <c r="L14" s="37"/>
      <c r="M14" s="37"/>
      <c r="N14" s="38"/>
      <c r="O14" s="5"/>
      <c r="P14" s="5"/>
      <c r="Z14" s="2"/>
      <c r="AB14" s="45"/>
    </row>
    <row r="15" spans="2:29" ht="14" customHeight="1" thickBot="1" x14ac:dyDescent="0.4">
      <c r="B15" s="265" t="s">
        <v>171</v>
      </c>
      <c r="C15" s="268" t="s">
        <v>169</v>
      </c>
      <c r="D15" s="269"/>
      <c r="E15" s="269"/>
      <c r="F15" s="270"/>
      <c r="G15" s="271" t="s">
        <v>164</v>
      </c>
      <c r="H15" s="272"/>
      <c r="I15" s="273" t="s">
        <v>168</v>
      </c>
      <c r="J15" s="274"/>
      <c r="K15" s="72"/>
      <c r="L15" s="72"/>
      <c r="M15" s="37"/>
      <c r="N15" s="74"/>
      <c r="O15" s="5"/>
      <c r="P15" s="5"/>
      <c r="Q15" s="70"/>
      <c r="R15" s="70"/>
      <c r="S15" s="70"/>
      <c r="T15" s="70"/>
      <c r="U15" s="69"/>
      <c r="V15" s="69"/>
      <c r="W15" s="70"/>
      <c r="X15" s="70"/>
    </row>
    <row r="16" spans="2:29" ht="14" customHeight="1" x14ac:dyDescent="0.35">
      <c r="B16" s="266"/>
      <c r="C16" s="107">
        <v>1</v>
      </c>
      <c r="D16" s="258" t="str">
        <f>'Int 9. SYNTHESE'!$S15</f>
        <v>Equipements</v>
      </c>
      <c r="E16" s="258"/>
      <c r="F16" s="148">
        <f>'Int 9. SYNTHESE'!U15</f>
        <v>3.9445444444444449</v>
      </c>
      <c r="G16" s="120">
        <v>1</v>
      </c>
      <c r="H16" s="259" t="str">
        <f>'Int 9. SYNTHESE'!$W15</f>
        <v>Votre collectivité</v>
      </c>
      <c r="I16" s="259"/>
      <c r="J16" s="148">
        <f>'Int 9. SYNTHESE'!Y15</f>
        <v>3.363736363636364</v>
      </c>
      <c r="K16" s="61"/>
      <c r="L16" s="61"/>
      <c r="M16" s="37"/>
      <c r="N16" s="37"/>
      <c r="O16" s="38"/>
      <c r="P16" s="5"/>
      <c r="Q16" s="62"/>
      <c r="R16" s="73"/>
      <c r="S16" s="73"/>
      <c r="T16" s="63"/>
      <c r="U16" s="66"/>
      <c r="V16" s="264"/>
      <c r="W16" s="264"/>
      <c r="X16" s="67"/>
      <c r="AA16" s="2"/>
      <c r="AC16" s="45"/>
    </row>
    <row r="17" spans="2:28" ht="14" customHeight="1" x14ac:dyDescent="0.35">
      <c r="B17" s="266"/>
      <c r="C17" s="109">
        <v>2</v>
      </c>
      <c r="D17" s="260" t="str">
        <f>'Int 9. SYNTHESE'!$S16</f>
        <v>ADN du club</v>
      </c>
      <c r="E17" s="260"/>
      <c r="F17" s="118">
        <f>'Int 9. SYNTHESE'!U16</f>
        <v>3.7572428571428573</v>
      </c>
      <c r="G17" s="121">
        <v>2</v>
      </c>
      <c r="H17" s="261" t="str">
        <f>'Int 9. SYNTHESE'!$W16</f>
        <v>Vos partenaires</v>
      </c>
      <c r="I17" s="261"/>
      <c r="J17" s="110">
        <f>'Int 9. SYNTHESE'!Y16</f>
        <v>3.4723222222222221</v>
      </c>
      <c r="K17" s="71"/>
      <c r="L17" s="71"/>
      <c r="M17" s="37"/>
      <c r="N17" s="38"/>
      <c r="O17" s="5"/>
      <c r="P17" s="5"/>
      <c r="Q17" s="62"/>
      <c r="R17" s="73"/>
      <c r="S17" s="73"/>
      <c r="T17" s="63"/>
      <c r="U17" s="66"/>
      <c r="V17" s="264"/>
      <c r="W17" s="264"/>
      <c r="X17" s="67"/>
    </row>
    <row r="18" spans="2:28" ht="14" customHeight="1" x14ac:dyDescent="0.35">
      <c r="B18" s="266"/>
      <c r="C18" s="109">
        <v>3</v>
      </c>
      <c r="D18" s="260" t="str">
        <f>'Int 9. SYNTHESE'!$S17</f>
        <v>Licenciés</v>
      </c>
      <c r="E18" s="260"/>
      <c r="F18" s="118">
        <f>'Int 9. SYNTHESE'!U17</f>
        <v>3.7292666666666667</v>
      </c>
      <c r="G18" s="121">
        <v>3</v>
      </c>
      <c r="H18" s="261" t="str">
        <f>'Int 9. SYNTHESE'!$W17</f>
        <v>Finances</v>
      </c>
      <c r="I18" s="261"/>
      <c r="J18" s="110">
        <f>'Int 9. SYNTHESE'!Y17</f>
        <v>3.472322222222223</v>
      </c>
      <c r="K18" s="22"/>
      <c r="L18" s="37"/>
      <c r="M18" s="37"/>
      <c r="N18" s="38"/>
      <c r="O18" s="5"/>
      <c r="P18" s="5"/>
      <c r="Q18" s="62"/>
      <c r="R18" s="73"/>
      <c r="S18" s="73"/>
      <c r="T18" s="63"/>
      <c r="U18" s="66"/>
      <c r="V18" s="264"/>
      <c r="W18" s="264"/>
      <c r="X18" s="67"/>
      <c r="Z18" s="2"/>
      <c r="AB18" s="45"/>
    </row>
    <row r="19" spans="2:28" ht="14" customHeight="1" x14ac:dyDescent="0.35">
      <c r="B19" s="266"/>
      <c r="C19" s="111">
        <v>4</v>
      </c>
      <c r="D19" s="260" t="str">
        <f>'Int 9. SYNTHESE'!$S18</f>
        <v>Equipe des dirigeants et salariés</v>
      </c>
      <c r="E19" s="260"/>
      <c r="F19" s="118">
        <f>'Int 9. SYNTHESE'!U18</f>
        <v>3.7156555555555553</v>
      </c>
      <c r="G19" s="121">
        <v>4</v>
      </c>
      <c r="H19" s="261" t="str">
        <f>'Int 9. SYNTHESE'!$W18</f>
        <v>Activités et services</v>
      </c>
      <c r="I19" s="261"/>
      <c r="J19" s="110">
        <f>'Int 9. SYNTHESE'!Y18</f>
        <v>3.4731769230769238</v>
      </c>
      <c r="K19" s="12"/>
      <c r="L19" s="37"/>
      <c r="M19" s="37"/>
      <c r="N19" s="38"/>
      <c r="O19" s="5"/>
      <c r="P19" s="5"/>
      <c r="Q19" s="64"/>
      <c r="R19" s="73"/>
      <c r="S19" s="73"/>
      <c r="T19" s="63"/>
      <c r="U19" s="66"/>
      <c r="V19" s="264"/>
      <c r="W19" s="264"/>
      <c r="X19" s="67"/>
    </row>
    <row r="20" spans="2:28" ht="14" customHeight="1" x14ac:dyDescent="0.35">
      <c r="B20" s="266"/>
      <c r="C20" s="117">
        <v>5</v>
      </c>
      <c r="D20" s="260" t="str">
        <f>'Int 9. SYNTHESE'!$S19</f>
        <v xml:space="preserve"> </v>
      </c>
      <c r="E20" s="260"/>
      <c r="F20" s="118" t="str">
        <f>'Int 9. SYNTHESE'!U19</f>
        <v xml:space="preserve"> </v>
      </c>
      <c r="G20" s="122">
        <v>5</v>
      </c>
      <c r="H20" s="261" t="str">
        <f>'Int 9. SYNTHESE'!$W19</f>
        <v xml:space="preserve"> </v>
      </c>
      <c r="I20" s="261"/>
      <c r="J20" s="110" t="str">
        <f>'Int 9. SYNTHESE'!Y19</f>
        <v xml:space="preserve"> </v>
      </c>
      <c r="K20" s="39"/>
      <c r="L20" s="37"/>
      <c r="M20" s="37"/>
      <c r="N20" s="38"/>
      <c r="O20" s="5"/>
      <c r="P20" s="5"/>
      <c r="Q20" s="65"/>
      <c r="R20" s="73"/>
      <c r="S20" s="73"/>
      <c r="T20" s="63"/>
      <c r="U20" s="68"/>
      <c r="V20" s="264"/>
      <c r="W20" s="264"/>
      <c r="X20" s="67"/>
      <c r="Z20" s="2"/>
      <c r="AB20" s="45"/>
    </row>
    <row r="21" spans="2:28" ht="14" customHeight="1" thickBot="1" x14ac:dyDescent="0.4">
      <c r="B21" s="267"/>
      <c r="C21" s="112">
        <v>6</v>
      </c>
      <c r="D21" s="262" t="str">
        <f>'Int 9. SYNTHESE'!$S20</f>
        <v xml:space="preserve"> </v>
      </c>
      <c r="E21" s="262"/>
      <c r="F21" s="119" t="str">
        <f>'Int 9. SYNTHESE'!U20</f>
        <v xml:space="preserve"> </v>
      </c>
      <c r="G21" s="123">
        <v>6</v>
      </c>
      <c r="H21" s="263" t="str">
        <f>'Int 9. SYNTHESE'!$W20</f>
        <v xml:space="preserve"> </v>
      </c>
      <c r="I21" s="263"/>
      <c r="J21" s="113" t="str">
        <f>'Int 9. SYNTHESE'!Y20</f>
        <v xml:space="preserve"> </v>
      </c>
      <c r="K21" s="17"/>
      <c r="L21" s="37"/>
      <c r="M21" s="37"/>
      <c r="N21" s="38"/>
      <c r="O21" s="5"/>
      <c r="P21" s="5"/>
      <c r="Q21" s="65"/>
      <c r="R21" s="73"/>
      <c r="S21" s="73"/>
      <c r="T21" s="63"/>
      <c r="U21" s="68"/>
      <c r="V21" s="264"/>
      <c r="W21" s="264"/>
      <c r="X21" s="67"/>
    </row>
    <row r="22" spans="2:28" ht="14" customHeight="1" thickBot="1" x14ac:dyDescent="0.4">
      <c r="B22" s="75"/>
      <c r="C22" s="76"/>
      <c r="D22" s="76"/>
      <c r="E22" s="76"/>
      <c r="F22" s="76"/>
      <c r="G22" s="76"/>
      <c r="H22" s="76"/>
      <c r="I22" s="76"/>
      <c r="J22" s="76"/>
      <c r="K22" s="39"/>
      <c r="L22" s="37"/>
      <c r="M22" s="37"/>
      <c r="N22" s="38"/>
      <c r="O22" s="5"/>
      <c r="P22" s="5"/>
      <c r="R22" s="60"/>
      <c r="S22" s="60"/>
      <c r="Z22" s="2"/>
      <c r="AB22" s="45"/>
    </row>
    <row r="23" spans="2:28" ht="14" customHeight="1" thickBot="1" x14ac:dyDescent="0.4">
      <c r="B23" s="250" t="s">
        <v>172</v>
      </c>
      <c r="C23" s="253" t="s">
        <v>173</v>
      </c>
      <c r="D23" s="254"/>
      <c r="E23" s="254"/>
      <c r="F23" s="254"/>
      <c r="G23" s="255" t="s">
        <v>174</v>
      </c>
      <c r="H23" s="255"/>
      <c r="I23" s="256" t="s">
        <v>175</v>
      </c>
      <c r="J23" s="257"/>
      <c r="K23" s="5"/>
      <c r="L23" s="5"/>
      <c r="M23" s="5"/>
      <c r="N23" s="5"/>
      <c r="O23" s="5"/>
      <c r="P23" s="5"/>
    </row>
    <row r="24" spans="2:28" ht="14" customHeight="1" x14ac:dyDescent="0.35">
      <c r="B24" s="251"/>
      <c r="C24" s="107">
        <v>1</v>
      </c>
      <c r="D24" s="258" t="str">
        <f>'Ext 6. SYNTHESE'!$S16</f>
        <v>Inclusion (Ouverture tous publics)</v>
      </c>
      <c r="E24" s="258"/>
      <c r="F24" s="108">
        <f>'Ext 6. SYNTHESE'!$U16</f>
        <v>3.9643857142857146</v>
      </c>
      <c r="G24" s="114">
        <v>1</v>
      </c>
      <c r="H24" s="259" t="str">
        <f>'Ext 6. SYNTHESE'!$W16</f>
        <v>Concurrence (Evolution)</v>
      </c>
      <c r="I24" s="259"/>
      <c r="J24" s="108">
        <f>'Ext 6. SYNTHESE'!$Y16</f>
        <v>2.3334333333333337</v>
      </c>
      <c r="K24" s="38"/>
      <c r="L24" s="38"/>
      <c r="M24" s="38"/>
      <c r="N24" s="38"/>
      <c r="O24" s="5"/>
      <c r="P24" s="5"/>
      <c r="Z24" s="2"/>
      <c r="AB24" s="45"/>
    </row>
    <row r="25" spans="2:28" ht="14" customHeight="1" x14ac:dyDescent="0.35">
      <c r="B25" s="251"/>
      <c r="C25" s="109">
        <v>2</v>
      </c>
      <c r="D25" s="260" t="str">
        <f>'Ext 6. SYNTHESE'!$S17</f>
        <v>Demande locale (Evolution)</v>
      </c>
      <c r="E25" s="260"/>
      <c r="F25" s="110">
        <f>'Ext 6. SYNTHESE'!$U17</f>
        <v>3.9501000000000004</v>
      </c>
      <c r="G25" s="115">
        <v>2</v>
      </c>
      <c r="H25" s="261" t="str">
        <f>'Ext 6. SYNTHESE'!$W17</f>
        <v>Politique de sa collectivité</v>
      </c>
      <c r="I25" s="261"/>
      <c r="J25" s="110">
        <f>'Ext 6. SYNTHESE'!$Y17</f>
        <v>3.0938500000000002</v>
      </c>
      <c r="K25" s="5"/>
      <c r="L25" s="5"/>
      <c r="M25" s="5"/>
      <c r="N25" s="5"/>
      <c r="O25" s="5"/>
      <c r="P25" s="5"/>
    </row>
    <row r="26" spans="2:28" ht="14" customHeight="1" x14ac:dyDescent="0.35">
      <c r="B26" s="251"/>
      <c r="C26" s="109">
        <v>3</v>
      </c>
      <c r="D26" s="260" t="str">
        <f>'Ext 6. SYNTHESE'!$S18</f>
        <v xml:space="preserve"> </v>
      </c>
      <c r="E26" s="260"/>
      <c r="F26" s="110" t="str">
        <f>'Ext 6. SYNTHESE'!$U18</f>
        <v xml:space="preserve"> </v>
      </c>
      <c r="G26" s="115">
        <v>3</v>
      </c>
      <c r="H26" s="261" t="str">
        <f>'Ext 6. SYNTHESE'!$W18</f>
        <v xml:space="preserve">Partenaire (Evolution politique) </v>
      </c>
      <c r="I26" s="261"/>
      <c r="J26" s="110">
        <f>'Ext 6. SYNTHESE'!$Y18</f>
        <v>3.3149148148148151</v>
      </c>
      <c r="K26" s="38"/>
      <c r="L26" s="38"/>
      <c r="M26" s="38"/>
      <c r="N26" s="38"/>
      <c r="O26" s="5"/>
      <c r="P26" s="5"/>
      <c r="Z26" s="2"/>
      <c r="AB26" s="45"/>
    </row>
    <row r="27" spans="2:28" ht="14" customHeight="1" x14ac:dyDescent="0.35">
      <c r="B27" s="251"/>
      <c r="C27" s="111">
        <v>4</v>
      </c>
      <c r="D27" s="260" t="str">
        <f>'Ext 6. SYNTHESE'!$S19</f>
        <v xml:space="preserve"> </v>
      </c>
      <c r="E27" s="260"/>
      <c r="F27" s="110" t="str">
        <f>'Ext 6. SYNTHESE'!$U19</f>
        <v xml:space="preserve"> </v>
      </c>
      <c r="G27" s="115">
        <v>4</v>
      </c>
      <c r="H27" s="261" t="str">
        <f>'Ext 6. SYNTHESE'!$W19</f>
        <v xml:space="preserve"> </v>
      </c>
      <c r="I27" s="261"/>
      <c r="J27" s="110" t="str">
        <f>'Ext 6. SYNTHESE'!$Y19</f>
        <v xml:space="preserve"> </v>
      </c>
      <c r="K27" s="5"/>
      <c r="L27" s="5"/>
      <c r="M27" s="5"/>
      <c r="N27" s="5"/>
      <c r="O27" s="5"/>
      <c r="P27" s="5"/>
    </row>
    <row r="28" spans="2:28" ht="14" customHeight="1" thickBot="1" x14ac:dyDescent="0.4">
      <c r="B28" s="252"/>
      <c r="C28" s="112">
        <v>5</v>
      </c>
      <c r="D28" s="262" t="str">
        <f>'Ext 6. SYNTHESE'!$S20</f>
        <v xml:space="preserve"> </v>
      </c>
      <c r="E28" s="262"/>
      <c r="F28" s="113" t="str">
        <f>'Ext 6. SYNTHESE'!$U20</f>
        <v xml:space="preserve"> </v>
      </c>
      <c r="G28" s="116">
        <v>5</v>
      </c>
      <c r="H28" s="263" t="str">
        <f>'Ext 6. SYNTHESE'!$W20</f>
        <v xml:space="preserve"> </v>
      </c>
      <c r="I28" s="263"/>
      <c r="J28" s="113" t="str">
        <f>'Ext 6. SYNTHESE'!$Y20</f>
        <v xml:space="preserve"> </v>
      </c>
      <c r="K28" s="34"/>
      <c r="L28" s="34"/>
      <c r="M28" s="34"/>
      <c r="N28" s="34"/>
      <c r="O28" s="5"/>
      <c r="P28" s="5"/>
      <c r="Z28" s="2"/>
      <c r="AB28" s="45"/>
    </row>
    <row r="29" spans="2:28" ht="14" customHeight="1" x14ac:dyDescent="0.3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8" ht="14" customHeight="1" x14ac:dyDescent="0.35">
      <c r="B30" s="2"/>
      <c r="C30" s="81"/>
      <c r="D30" s="8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Z30" s="2"/>
      <c r="AB30" s="45"/>
    </row>
    <row r="31" spans="2:28" ht="14" customHeight="1" x14ac:dyDescent="0.3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8" ht="14" customHeight="1" x14ac:dyDescent="0.35">
      <c r="B32" s="2"/>
      <c r="C32" s="52"/>
      <c r="D32" s="52"/>
      <c r="E32" s="5"/>
      <c r="F32" s="48"/>
      <c r="G32" s="40"/>
      <c r="H32" s="48"/>
      <c r="I32" s="40"/>
      <c r="J32" s="48"/>
      <c r="K32" s="40"/>
      <c r="L32" s="48"/>
      <c r="M32" s="40"/>
      <c r="N32" s="48"/>
      <c r="O32" s="40"/>
      <c r="P32" s="40"/>
      <c r="Q32" s="1"/>
      <c r="S32" s="1"/>
      <c r="U32" s="1"/>
      <c r="W32" s="1"/>
      <c r="AB32" s="1"/>
    </row>
    <row r="33" spans="2:28" ht="14" customHeight="1" x14ac:dyDescent="0.35">
      <c r="C33" s="35"/>
      <c r="D33" s="35"/>
      <c r="E33" s="5"/>
    </row>
    <row r="34" spans="2:28" ht="14" customHeight="1" x14ac:dyDescent="0.35">
      <c r="B34" s="10"/>
      <c r="C34" s="46"/>
      <c r="D34" s="46"/>
      <c r="E34" s="5"/>
      <c r="F34" s="50"/>
      <c r="G34" s="34"/>
      <c r="H34" s="50"/>
      <c r="I34" s="34"/>
      <c r="J34" s="50"/>
      <c r="K34" s="34"/>
      <c r="L34" s="50"/>
      <c r="M34" s="34"/>
      <c r="N34" s="50"/>
      <c r="O34" s="34"/>
      <c r="P34" s="34"/>
      <c r="Q34" s="50"/>
      <c r="S34" s="50"/>
      <c r="U34" s="50"/>
      <c r="W34" s="50"/>
      <c r="AB34" s="51"/>
    </row>
    <row r="35" spans="2:28" ht="14" customHeight="1" x14ac:dyDescent="0.35">
      <c r="C35" s="35"/>
      <c r="D35" s="35"/>
      <c r="E35" s="5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2:28" ht="14" customHeight="1" x14ac:dyDescent="0.35">
      <c r="C36" s="35"/>
      <c r="D36" s="35"/>
      <c r="E36" s="5"/>
      <c r="F36" s="10"/>
      <c r="G36" s="10"/>
      <c r="H36" s="18"/>
      <c r="I36" s="18"/>
      <c r="J36" s="18"/>
      <c r="K36" s="18"/>
      <c r="L36" s="18"/>
      <c r="M36" s="18"/>
      <c r="N36" s="18"/>
      <c r="O36" s="18"/>
      <c r="P36" s="18"/>
    </row>
    <row r="37" spans="2:28" ht="14" customHeight="1" x14ac:dyDescent="0.35"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28" ht="14" customHeight="1" x14ac:dyDescent="0.35">
      <c r="C38" s="8"/>
      <c r="D38" s="8"/>
      <c r="E38" s="5"/>
      <c r="F38" s="13"/>
      <c r="G38" s="13"/>
      <c r="H38" s="19"/>
      <c r="I38" s="19"/>
      <c r="J38" s="36"/>
      <c r="K38" s="36"/>
      <c r="L38" s="37"/>
      <c r="M38" s="37"/>
      <c r="N38" s="38"/>
      <c r="O38" s="5"/>
      <c r="P38" s="5"/>
    </row>
    <row r="39" spans="2:28" ht="14" customHeight="1" x14ac:dyDescent="0.35">
      <c r="C39" s="6"/>
      <c r="D39" s="6"/>
      <c r="E39" s="5"/>
      <c r="F39" s="13"/>
      <c r="G39" s="13"/>
      <c r="H39" s="14"/>
      <c r="I39" s="14"/>
      <c r="J39" s="14"/>
      <c r="K39" s="14"/>
      <c r="L39" s="37"/>
      <c r="M39" s="37"/>
      <c r="N39" s="38"/>
      <c r="O39" s="5"/>
      <c r="P39" s="5"/>
    </row>
    <row r="40" spans="2:28" ht="14" customHeight="1" x14ac:dyDescent="0.35">
      <c r="C40" s="8"/>
      <c r="D40" s="8"/>
      <c r="E40" s="5"/>
      <c r="F40" s="13"/>
      <c r="G40" s="13"/>
      <c r="H40" s="19"/>
      <c r="I40" s="19"/>
      <c r="J40" s="39"/>
      <c r="K40" s="39"/>
      <c r="L40" s="37"/>
      <c r="M40" s="37"/>
      <c r="N40" s="38"/>
      <c r="O40" s="5"/>
      <c r="P40" s="5"/>
    </row>
    <row r="41" spans="2:28" ht="14" customHeight="1" x14ac:dyDescent="0.35">
      <c r="C41" s="8"/>
      <c r="D41" s="8"/>
      <c r="E41" s="5"/>
      <c r="F41" s="11"/>
      <c r="G41" s="11"/>
      <c r="H41" s="12"/>
      <c r="I41" s="12"/>
      <c r="J41" s="12"/>
      <c r="K41" s="12"/>
      <c r="L41" s="37"/>
      <c r="M41" s="37"/>
      <c r="N41" s="38"/>
      <c r="O41" s="5"/>
      <c r="P41" s="5"/>
    </row>
    <row r="42" spans="2:28" ht="14" customHeight="1" x14ac:dyDescent="0.35">
      <c r="C42" s="8"/>
      <c r="D42" s="8"/>
      <c r="E42" s="5"/>
      <c r="F42" s="10"/>
      <c r="G42" s="10"/>
      <c r="H42" s="18"/>
      <c r="I42" s="18"/>
      <c r="J42" s="22"/>
      <c r="K42" s="22"/>
      <c r="L42" s="37"/>
      <c r="M42" s="37"/>
      <c r="N42" s="38"/>
      <c r="O42" s="5"/>
      <c r="P42" s="5"/>
    </row>
    <row r="43" spans="2:28" ht="14" customHeight="1" x14ac:dyDescent="0.35">
      <c r="C43" s="8"/>
      <c r="D43" s="8"/>
      <c r="E43" s="5"/>
      <c r="F43" s="10"/>
      <c r="G43" s="10"/>
      <c r="H43" s="12"/>
      <c r="I43" s="12"/>
      <c r="J43" s="12"/>
      <c r="K43" s="12"/>
      <c r="L43" s="37"/>
      <c r="M43" s="37"/>
      <c r="N43" s="38"/>
      <c r="O43" s="5"/>
      <c r="P43" s="5"/>
    </row>
    <row r="44" spans="2:28" ht="14" customHeight="1" x14ac:dyDescent="0.35">
      <c r="C44" s="8"/>
      <c r="D44" s="8"/>
      <c r="E44" s="5"/>
      <c r="F44" s="15"/>
      <c r="G44" s="15"/>
      <c r="H44" s="17"/>
      <c r="I44" s="17"/>
      <c r="J44" s="39"/>
      <c r="K44" s="39"/>
      <c r="L44" s="37"/>
      <c r="M44" s="37"/>
      <c r="N44" s="38"/>
      <c r="O44" s="5"/>
      <c r="P44" s="5"/>
    </row>
    <row r="45" spans="2:28" ht="14" customHeight="1" x14ac:dyDescent="0.35">
      <c r="C45" s="8"/>
      <c r="D45" s="8"/>
      <c r="E45" s="5"/>
      <c r="F45" s="15"/>
      <c r="G45" s="15"/>
      <c r="H45" s="16"/>
      <c r="I45" s="16"/>
      <c r="J45" s="16"/>
      <c r="K45" s="16"/>
      <c r="L45" s="37"/>
      <c r="M45" s="37"/>
      <c r="N45" s="38"/>
      <c r="O45" s="5"/>
      <c r="P45" s="5"/>
    </row>
    <row r="46" spans="2:28" ht="14" customHeight="1" x14ac:dyDescent="0.35">
      <c r="C46" s="8"/>
      <c r="D46" s="8"/>
      <c r="E46" s="5"/>
      <c r="F46" s="15"/>
      <c r="G46" s="15"/>
      <c r="H46" s="42"/>
      <c r="I46" s="42"/>
      <c r="J46" s="43"/>
      <c r="K46" s="43"/>
      <c r="L46" s="42"/>
      <c r="M46" s="42"/>
      <c r="N46" s="38"/>
      <c r="O46" s="5"/>
      <c r="P46" s="5"/>
    </row>
    <row r="47" spans="2:28" ht="14" customHeight="1" x14ac:dyDescent="0.35">
      <c r="C47" s="8"/>
      <c r="D47" s="8"/>
      <c r="E47" s="5"/>
      <c r="F47" s="10"/>
      <c r="G47" s="10"/>
      <c r="H47" s="5"/>
      <c r="I47" s="5"/>
      <c r="J47" s="5"/>
      <c r="K47" s="5"/>
      <c r="L47" s="5"/>
      <c r="M47" s="5"/>
      <c r="N47" s="5"/>
      <c r="O47" s="5"/>
      <c r="P47" s="5"/>
    </row>
    <row r="48" spans="2:28" ht="14" customHeight="1" x14ac:dyDescent="0.35">
      <c r="C48" s="33"/>
      <c r="D48" s="33"/>
      <c r="E48" s="5"/>
      <c r="F48" s="34"/>
      <c r="G48" s="34"/>
      <c r="H48" s="34"/>
      <c r="I48" s="34"/>
      <c r="J48" s="34"/>
      <c r="K48" s="34"/>
      <c r="L48" s="34"/>
      <c r="M48" s="34"/>
      <c r="N48" s="34"/>
      <c r="O48" s="5"/>
      <c r="P48" s="5"/>
    </row>
    <row r="49" spans="3:16" ht="14" customHeight="1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ht="14" customHeight="1" x14ac:dyDescent="0.35">
      <c r="C50" s="33"/>
      <c r="D50" s="33"/>
      <c r="E50" s="5"/>
      <c r="F50" s="42"/>
      <c r="G50" s="42"/>
      <c r="H50" s="42"/>
      <c r="I50" s="42"/>
      <c r="J50" s="42"/>
      <c r="K50" s="42"/>
      <c r="L50" s="42"/>
      <c r="M50" s="42"/>
      <c r="N50" s="42"/>
      <c r="O50" s="5"/>
      <c r="P50" s="5"/>
    </row>
    <row r="51" spans="3:16" ht="14" customHeight="1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ht="14" customHeight="1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ht="14" customHeight="1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ht="14" customHeight="1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ht="14" customHeight="1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ht="14" customHeight="1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ht="14" customHeight="1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ht="14" customHeight="1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ht="14" customHeight="1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ht="14" customHeight="1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ht="14" customHeight="1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ht="14" customHeight="1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3:16" ht="14" customHeight="1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3:16" ht="14" customHeight="1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3:16" ht="14" customHeight="1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3:16" ht="14" customHeight="1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3:16" ht="14" customHeight="1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3:16" ht="14" customHeight="1" x14ac:dyDescent="0.3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3:16" ht="14" customHeight="1" x14ac:dyDescent="0.3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3:16" ht="14" customHeight="1" x14ac:dyDescent="0.3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3:16" ht="14" customHeight="1" x14ac:dyDescent="0.3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3:16" ht="14" customHeight="1" x14ac:dyDescent="0.3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3:16" ht="14" customHeight="1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3:16" ht="14" customHeight="1" x14ac:dyDescent="0.3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3:16" ht="14" customHeight="1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3:16" ht="14" customHeight="1" x14ac:dyDescent="0.3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3:16" ht="14" customHeight="1" x14ac:dyDescent="0.3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3:16" ht="14" customHeight="1" x14ac:dyDescent="0.3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3:16" ht="14" customHeight="1" x14ac:dyDescent="0.3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3:16" x14ac:dyDescent="0.3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3:16" x14ac:dyDescent="0.3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3:16" x14ac:dyDescent="0.3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</sheetData>
  <sheetProtection algorithmName="SHA-512" hashValue="bf1PRKGT9kquVzaX+1y47frj3De6ash68tpT+aQOO8ztPWwwxXkG2RafE7L3G+mxVoj/JXSeGvjqVukCNMM5ag==" saltValue="E+4VX//1qEgL3aybuThgQw==" spinCount="100000" sheet="1" scenarios="1"/>
  <mergeCells count="38">
    <mergeCell ref="E4:H6"/>
    <mergeCell ref="V16:W16"/>
    <mergeCell ref="B12:J12"/>
    <mergeCell ref="V20:W20"/>
    <mergeCell ref="V21:W21"/>
    <mergeCell ref="V17:W17"/>
    <mergeCell ref="V18:W18"/>
    <mergeCell ref="V19:W19"/>
    <mergeCell ref="B15:B21"/>
    <mergeCell ref="C15:F15"/>
    <mergeCell ref="G15:H15"/>
    <mergeCell ref="I15:J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7:E27"/>
    <mergeCell ref="H27:I27"/>
    <mergeCell ref="D28:E28"/>
    <mergeCell ref="H28:I28"/>
    <mergeCell ref="B23:B28"/>
    <mergeCell ref="C23:F23"/>
    <mergeCell ref="G23:H23"/>
    <mergeCell ref="I23:J23"/>
    <mergeCell ref="D24:E24"/>
    <mergeCell ref="H24:I24"/>
    <mergeCell ref="D25:E25"/>
    <mergeCell ref="H25:I25"/>
    <mergeCell ref="D26:E26"/>
    <mergeCell ref="H26:I26"/>
  </mergeCells>
  <conditionalFormatting sqref="F16:F21 F24:F28">
    <cfRule type="cellIs" dxfId="3" priority="4" operator="between">
      <formula>4</formula>
      <formula>5.1</formula>
    </cfRule>
    <cfRule type="cellIs" dxfId="2" priority="5" operator="lessThanOrEqual">
      <formula>3.99</formula>
    </cfRule>
  </conditionalFormatting>
  <conditionalFormatting sqref="J16:J21 J24:J28">
    <cfRule type="cellIs" dxfId="1" priority="1" operator="greaterThanOrEqual">
      <formula>3</formula>
    </cfRule>
    <cfRule type="cellIs" dxfId="0" priority="3" operator="between">
      <formula>0.1</formula>
      <formula>2.99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B5E0D932-1DBF-4D55-B34D-20AED431312B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F16:F21 F24:F28</xm:sqref>
        </x14:conditionalFormatting>
        <x14:conditionalFormatting xmlns:xm="http://schemas.microsoft.com/office/excel/2006/main">
          <x14:cfRule type="iconSet" priority="2" id="{B30E5F22-D6B8-4F51-9577-8D5F7CBE15C1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J16:J21 J24:J28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2CD3-81A4-4BD5-ACB8-BED6FAFA5B76}">
  <sheetPr codeName="Feuil2">
    <tabColor theme="3" tint="0.749992370372631"/>
    <pageSetUpPr fitToPage="1"/>
  </sheetPr>
  <dimension ref="B1:AB69"/>
  <sheetViews>
    <sheetView zoomScale="90" zoomScaleNormal="90" workbookViewId="0">
      <pane xSplit="4" ySplit="10" topLeftCell="E11" activePane="bottomRight" state="frozen"/>
      <selection activeCell="Y17" sqref="Y17"/>
      <selection pane="topRight" activeCell="Y17" sqref="Y17"/>
      <selection pane="bottomLeft" activeCell="Y17" sqref="Y17"/>
      <selection pane="bottomRight" activeCell="E10" sqref="E10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68.41406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9.7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201"/>
      <c r="C2" s="201"/>
      <c r="D2" s="201"/>
      <c r="E2" s="201"/>
      <c r="F2" s="201"/>
      <c r="G2" s="201"/>
      <c r="H2" s="201"/>
      <c r="I2" s="287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83"/>
      <c r="Z2" s="283"/>
      <c r="AA2" s="283"/>
    </row>
    <row r="3" spans="2:27" ht="10" customHeight="1" x14ac:dyDescent="0.35">
      <c r="B3" s="201"/>
      <c r="C3" s="201"/>
      <c r="D3" s="201"/>
      <c r="E3" s="201"/>
      <c r="F3" s="201"/>
      <c r="G3" s="201"/>
      <c r="H3" s="201"/>
      <c r="I3" s="287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83"/>
      <c r="Z3" s="283"/>
      <c r="AA3" s="283"/>
    </row>
    <row r="4" spans="2:27" ht="10" customHeight="1" x14ac:dyDescent="0.35">
      <c r="B4" s="201"/>
      <c r="C4" s="201"/>
      <c r="D4" s="201"/>
      <c r="E4" s="286" t="str">
        <f>Explications!D4</f>
        <v>Projet club</v>
      </c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01"/>
      <c r="Y4" s="283"/>
      <c r="Z4" s="283"/>
      <c r="AA4" s="283"/>
    </row>
    <row r="5" spans="2:27" ht="10" customHeight="1" x14ac:dyDescent="0.35">
      <c r="B5" s="201"/>
      <c r="C5" s="201"/>
      <c r="D5" s="288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01"/>
      <c r="Y5" s="283"/>
      <c r="Z5" s="283"/>
      <c r="AA5" s="283"/>
    </row>
    <row r="6" spans="2:27" ht="10" customHeight="1" x14ac:dyDescent="0.35">
      <c r="B6" s="201"/>
      <c r="C6" s="201"/>
      <c r="D6" s="288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01"/>
      <c r="Y6" s="283"/>
      <c r="Z6" s="283"/>
      <c r="AA6" s="283"/>
    </row>
    <row r="7" spans="2:27" ht="10" customHeight="1" x14ac:dyDescent="0.35">
      <c r="B7" s="201"/>
      <c r="C7" s="201"/>
      <c r="D7" s="201"/>
      <c r="E7" s="201"/>
      <c r="F7" s="201"/>
      <c r="G7" s="201"/>
      <c r="H7" s="201"/>
      <c r="I7" s="287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83"/>
      <c r="Z7" s="283"/>
      <c r="AA7" s="283"/>
    </row>
    <row r="8" spans="2:27" ht="10" customHeight="1" x14ac:dyDescent="0.35">
      <c r="B8" s="201"/>
      <c r="C8" s="201"/>
      <c r="D8" s="201"/>
      <c r="E8" s="201"/>
      <c r="F8" s="201"/>
      <c r="G8" s="201"/>
      <c r="H8" s="201"/>
      <c r="I8" s="287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83"/>
      <c r="Z8" s="283"/>
      <c r="AA8" s="283"/>
    </row>
    <row r="9" spans="2:27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"/>
      <c r="Y9" s="9" t="s">
        <v>41</v>
      </c>
      <c r="Z9" s="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AA10" s="2" t="s">
        <v>47</v>
      </c>
    </row>
    <row r="11" spans="2:27" ht="19" x14ac:dyDescent="0.35">
      <c r="B11" s="9" t="s">
        <v>45</v>
      </c>
      <c r="C11" s="90" t="s">
        <v>46</v>
      </c>
      <c r="D11" s="5"/>
      <c r="E11" s="125">
        <v>1</v>
      </c>
      <c r="F11" s="125"/>
      <c r="G11" s="125">
        <v>2</v>
      </c>
      <c r="H11" s="125"/>
      <c r="I11" s="125">
        <v>3</v>
      </c>
      <c r="J11" s="125"/>
      <c r="K11" s="125">
        <v>4</v>
      </c>
      <c r="L11" s="125"/>
      <c r="M11" s="125">
        <v>5</v>
      </c>
      <c r="N11" s="125"/>
      <c r="O11" s="125">
        <v>6</v>
      </c>
      <c r="P11" s="125"/>
      <c r="Q11" s="125">
        <v>7</v>
      </c>
      <c r="R11" s="125"/>
      <c r="S11" s="125">
        <v>8</v>
      </c>
      <c r="T11" s="125"/>
      <c r="U11" s="125">
        <v>9</v>
      </c>
      <c r="V11" s="125"/>
      <c r="W11" s="125">
        <v>10</v>
      </c>
      <c r="AA11" s="89" t="s">
        <v>48</v>
      </c>
    </row>
    <row r="12" spans="2:27" ht="43.5" x14ac:dyDescent="0.35">
      <c r="B12" s="10">
        <v>1</v>
      </c>
      <c r="C12" s="127" t="s">
        <v>49</v>
      </c>
      <c r="D12" s="5"/>
      <c r="E12" s="165">
        <v>5</v>
      </c>
      <c r="F12" s="131"/>
      <c r="G12" s="132">
        <v>5</v>
      </c>
      <c r="H12" s="131"/>
      <c r="I12" s="132"/>
      <c r="J12" s="131"/>
      <c r="K12" s="132">
        <v>5</v>
      </c>
      <c r="L12" s="131"/>
      <c r="M12" s="132">
        <v>5</v>
      </c>
      <c r="N12" s="131"/>
      <c r="O12" s="132">
        <v>4</v>
      </c>
      <c r="P12" s="131"/>
      <c r="Q12" s="132"/>
      <c r="R12" s="131"/>
      <c r="S12" s="132"/>
      <c r="T12" s="131"/>
      <c r="U12" s="132"/>
      <c r="V12" s="131"/>
      <c r="W12" s="132"/>
      <c r="Y12" s="277">
        <f t="shared" ref="Y12:Y19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24</v>
      </c>
      <c r="Z12" s="76"/>
      <c r="AA12" s="278">
        <f t="shared" ref="AA12:AA19" si="1">IF(Y12&gt;0,(Y12/(COUNTIFS(E12:W12,"&lt;5,1",E12:W12,"&gt;0,1"))),(0))</f>
        <v>4.8</v>
      </c>
    </row>
    <row r="13" spans="2:27" ht="29" x14ac:dyDescent="0.35">
      <c r="B13" s="10">
        <v>2</v>
      </c>
      <c r="C13" s="7" t="s">
        <v>50</v>
      </c>
      <c r="D13" s="5"/>
      <c r="E13" s="132">
        <v>4</v>
      </c>
      <c r="F13" s="131"/>
      <c r="G13" s="132">
        <v>3</v>
      </c>
      <c r="H13" s="131"/>
      <c r="I13" s="132"/>
      <c r="J13" s="131"/>
      <c r="K13" s="132">
        <v>4</v>
      </c>
      <c r="L13" s="131"/>
      <c r="M13" s="132">
        <v>4</v>
      </c>
      <c r="N13" s="131"/>
      <c r="O13" s="132">
        <v>3</v>
      </c>
      <c r="P13" s="131"/>
      <c r="Q13" s="132"/>
      <c r="R13" s="131"/>
      <c r="S13" s="132"/>
      <c r="T13" s="131"/>
      <c r="U13" s="132"/>
      <c r="V13" s="131"/>
      <c r="W13" s="132"/>
      <c r="Y13" s="277">
        <f t="shared" si="0"/>
        <v>18</v>
      </c>
      <c r="Z13" s="76"/>
      <c r="AA13" s="278">
        <f t="shared" si="1"/>
        <v>3.6</v>
      </c>
    </row>
    <row r="14" spans="2:27" ht="40.75" customHeight="1" x14ac:dyDescent="0.35">
      <c r="B14" s="10">
        <v>3</v>
      </c>
      <c r="C14" s="7" t="s">
        <v>51</v>
      </c>
      <c r="D14" s="5"/>
      <c r="E14" s="132">
        <v>4</v>
      </c>
      <c r="F14" s="131"/>
      <c r="G14" s="132">
        <v>4</v>
      </c>
      <c r="H14" s="131"/>
      <c r="I14" s="132"/>
      <c r="J14" s="131"/>
      <c r="K14" s="132">
        <v>4</v>
      </c>
      <c r="L14" s="131"/>
      <c r="M14" s="132">
        <v>4</v>
      </c>
      <c r="N14" s="131"/>
      <c r="O14" s="132">
        <v>4</v>
      </c>
      <c r="P14" s="131"/>
      <c r="Q14" s="132"/>
      <c r="R14" s="131"/>
      <c r="S14" s="132"/>
      <c r="T14" s="131"/>
      <c r="U14" s="132"/>
      <c r="V14" s="131"/>
      <c r="W14" s="132"/>
      <c r="Y14" s="277">
        <f t="shared" si="0"/>
        <v>20</v>
      </c>
      <c r="Z14" s="76"/>
      <c r="AA14" s="278">
        <f t="shared" si="1"/>
        <v>4</v>
      </c>
    </row>
    <row r="15" spans="2:27" ht="43.5" x14ac:dyDescent="0.35">
      <c r="B15" s="10">
        <v>4</v>
      </c>
      <c r="C15" s="7" t="s">
        <v>54</v>
      </c>
      <c r="D15" s="5"/>
      <c r="E15" s="132">
        <v>3</v>
      </c>
      <c r="F15" s="131"/>
      <c r="G15" s="132">
        <v>4</v>
      </c>
      <c r="H15" s="131"/>
      <c r="I15" s="132"/>
      <c r="J15" s="131"/>
      <c r="K15" s="132">
        <v>3</v>
      </c>
      <c r="L15" s="131"/>
      <c r="M15" s="132">
        <v>4</v>
      </c>
      <c r="N15" s="131"/>
      <c r="O15" s="132">
        <v>3</v>
      </c>
      <c r="P15" s="131"/>
      <c r="Q15" s="132"/>
      <c r="R15" s="131"/>
      <c r="S15" s="132"/>
      <c r="T15" s="131"/>
      <c r="U15" s="132"/>
      <c r="V15" s="131"/>
      <c r="W15" s="132"/>
      <c r="Y15" s="277">
        <f t="shared" si="0"/>
        <v>17</v>
      </c>
      <c r="Z15" s="76"/>
      <c r="AA15" s="278">
        <f t="shared" si="1"/>
        <v>3.4</v>
      </c>
    </row>
    <row r="16" spans="2:27" ht="43.5" x14ac:dyDescent="0.35">
      <c r="B16" s="10">
        <v>5</v>
      </c>
      <c r="C16" s="7" t="s">
        <v>52</v>
      </c>
      <c r="D16" s="5"/>
      <c r="E16" s="132">
        <v>3</v>
      </c>
      <c r="F16" s="131"/>
      <c r="G16" s="132">
        <v>4</v>
      </c>
      <c r="H16" s="131"/>
      <c r="I16" s="132"/>
      <c r="J16" s="131"/>
      <c r="K16" s="132">
        <v>3</v>
      </c>
      <c r="L16" s="131"/>
      <c r="M16" s="132">
        <v>4</v>
      </c>
      <c r="N16" s="131"/>
      <c r="O16" s="132"/>
      <c r="P16" s="131"/>
      <c r="Q16" s="132"/>
      <c r="R16" s="131"/>
      <c r="S16" s="132"/>
      <c r="T16" s="131"/>
      <c r="U16" s="132"/>
      <c r="V16" s="131"/>
      <c r="W16" s="132"/>
      <c r="Y16" s="277">
        <f t="shared" si="0"/>
        <v>14</v>
      </c>
      <c r="Z16" s="76"/>
      <c r="AA16" s="278">
        <f t="shared" si="1"/>
        <v>3.5</v>
      </c>
    </row>
    <row r="17" spans="2:28" ht="29" x14ac:dyDescent="0.35">
      <c r="B17" s="10">
        <v>6</v>
      </c>
      <c r="C17" s="7" t="s">
        <v>53</v>
      </c>
      <c r="D17" s="5"/>
      <c r="E17" s="132">
        <v>3</v>
      </c>
      <c r="F17" s="131"/>
      <c r="G17" s="132">
        <v>4</v>
      </c>
      <c r="H17" s="131"/>
      <c r="I17" s="132"/>
      <c r="J17" s="131"/>
      <c r="K17" s="132">
        <v>3</v>
      </c>
      <c r="L17" s="131"/>
      <c r="M17" s="132">
        <v>3</v>
      </c>
      <c r="N17" s="131"/>
      <c r="O17" s="132">
        <v>3</v>
      </c>
      <c r="P17" s="131"/>
      <c r="Q17" s="132"/>
      <c r="R17" s="131"/>
      <c r="S17" s="132"/>
      <c r="T17" s="131"/>
      <c r="U17" s="132"/>
      <c r="V17" s="131"/>
      <c r="W17" s="132"/>
      <c r="Y17" s="277">
        <f t="shared" si="0"/>
        <v>16</v>
      </c>
      <c r="Z17" s="76"/>
      <c r="AA17" s="278">
        <f t="shared" si="1"/>
        <v>3.2</v>
      </c>
    </row>
    <row r="18" spans="2:28" ht="58" x14ac:dyDescent="0.35">
      <c r="B18" s="10">
        <v>7</v>
      </c>
      <c r="C18" s="7" t="s">
        <v>55</v>
      </c>
      <c r="D18" s="5"/>
      <c r="E18" s="132"/>
      <c r="F18" s="131"/>
      <c r="G18" s="132"/>
      <c r="H18" s="131"/>
      <c r="I18" s="132"/>
      <c r="J18" s="131"/>
      <c r="K18" s="132"/>
      <c r="L18" s="131"/>
      <c r="M18" s="132"/>
      <c r="N18" s="131"/>
      <c r="O18" s="132"/>
      <c r="P18" s="131"/>
      <c r="Q18" s="132"/>
      <c r="R18" s="131"/>
      <c r="S18" s="132"/>
      <c r="T18" s="131"/>
      <c r="U18" s="132"/>
      <c r="V18" s="131"/>
      <c r="W18" s="132"/>
      <c r="Y18" s="277">
        <f t="shared" si="0"/>
        <v>0</v>
      </c>
      <c r="Z18" s="76"/>
      <c r="AA18" s="278">
        <f t="shared" si="1"/>
        <v>0</v>
      </c>
    </row>
    <row r="19" spans="2:28" ht="45.65" customHeight="1" x14ac:dyDescent="0.35">
      <c r="B19" s="10">
        <v>8</v>
      </c>
      <c r="C19" s="7" t="s">
        <v>56</v>
      </c>
      <c r="D19" s="5"/>
      <c r="E19" s="132">
        <v>4</v>
      </c>
      <c r="F19" s="131"/>
      <c r="G19" s="132">
        <v>4</v>
      </c>
      <c r="H19" s="131"/>
      <c r="I19" s="132"/>
      <c r="J19" s="131"/>
      <c r="K19" s="132">
        <v>3</v>
      </c>
      <c r="L19" s="131"/>
      <c r="M19" s="132">
        <v>4</v>
      </c>
      <c r="N19" s="131"/>
      <c r="O19" s="132">
        <v>4</v>
      </c>
      <c r="P19" s="131"/>
      <c r="Q19" s="132"/>
      <c r="R19" s="131"/>
      <c r="S19" s="132"/>
      <c r="T19" s="131"/>
      <c r="U19" s="132"/>
      <c r="V19" s="131"/>
      <c r="W19" s="132"/>
      <c r="Y19" s="277">
        <f t="shared" si="0"/>
        <v>19</v>
      </c>
      <c r="Z19" s="76"/>
      <c r="AA19" s="278">
        <f t="shared" si="1"/>
        <v>3.8</v>
      </c>
    </row>
    <row r="20" spans="2:28" ht="18" customHeight="1" x14ac:dyDescent="0.35">
      <c r="C20" s="91" t="s">
        <v>57</v>
      </c>
      <c r="D20" s="88"/>
      <c r="E20" s="281">
        <f>SUM(IF(E$12&gt;5,E$12=0,E$12)+IF(E$13&gt;5,E$13=0,E$13)+IF(E$14&gt;5,E$14=0,E$14)+IF(E$15&gt;5,E$15=0,E$15)+IF(E$16&gt;5,E$16=0,E$16)+IF(E$17&gt;5,E$17=0,E$17)+IF(E$18&gt;5,E$18=0,E$18)+IF(E$19&gt;5,E$19=0,E$19))</f>
        <v>26</v>
      </c>
      <c r="F20" s="281"/>
      <c r="G20" s="281">
        <f>SUM(IF(G$12&gt;5,G$12=0,G$12)+IF(G$13&gt;5,G$13=0,G$13)+IF(G$14&gt;5,G$14=0,G$14)+IF(G$15&gt;5,G$15=0,G$15)+IF(G$16&gt;5,G$16=0,G$16)+IF(G$17&gt;5,G$17=0,G$17)+IF(G$18&gt;5,G$18=0,G$18)+IF(G$19&gt;5,G$19=0,G$19))</f>
        <v>28</v>
      </c>
      <c r="H20" s="281"/>
      <c r="I20" s="281">
        <f>SUM(IF(I$12&gt;5,I$12=0,I$12)+IF(I$13&gt;5,I$13=0,I$13)+IF(I$14&gt;5,I$14=0,I$14)+IF(I$15&gt;5,I$15=0,I$15)+IF(I$16&gt;5,I$16=0,I$16)+IF(I$17&gt;5,I$17=0,I$17)+IF(I$18&gt;5,I$18=0,I$18)+IF(I$19&gt;5,I$19=0,I$19))</f>
        <v>0</v>
      </c>
      <c r="J20" s="281"/>
      <c r="K20" s="281">
        <f>SUM(IF(K$12&gt;5,K$12=0,K$12)+IF(K$13&gt;5,K$13=0,K$13)+IF(K$14&gt;5,K$14=0,K$14)+IF(K$15&gt;5,K$15=0,K$15)+IF(K$16&gt;5,K$16=0,K$16)+IF(K$17&gt;5,K$17=0,K$17)+IF(K$18&gt;5,K$18=0,K$18)+IF(K$19&gt;5,K$19=0,K$19))</f>
        <v>25</v>
      </c>
      <c r="L20" s="281"/>
      <c r="M20" s="281">
        <f>SUM(IF(M$12&gt;5,M$12=0,M$12)+IF(M$13&gt;5,M$13=0,M$13)+IF(M$14&gt;5,M$14=0,M$14)+IF(M$15&gt;5,M$15=0,M$15)+IF(M$16&gt;5,M$16=0,M$16)+IF(M$17&gt;5,M$17=0,M$17)+IF(M$18&gt;5,M$18=0,M$18)+IF(M$19&gt;5,M$19=0,M$19))</f>
        <v>28</v>
      </c>
      <c r="N20" s="281"/>
      <c r="O20" s="281">
        <f>SUM(IF(O$12&gt;5,O$12=0,O$12)+IF(O$13&gt;5,O$13=0,O$13)+IF(O$14&gt;5,O$14=0,O$14)+IF(O$15&gt;5,O$15=0,O$15)+IF(O$16&gt;5,O$16=0,O$16)+IF(O$17&gt;5,O$17=0,O$17)+IF(O$18&gt;5,O$18=0,O$18)+IF(O$19&gt;5,O$19=0,O$19))</f>
        <v>21</v>
      </c>
      <c r="P20" s="281"/>
      <c r="Q20" s="281">
        <f>SUM(IF(Q$12&gt;5,Q$12=0,Q$12)+IF(Q$13&gt;5,Q$13=0,Q$13)+IF(Q$14&gt;5,Q$14=0,Q$14)+IF(Q$15&gt;5,Q$15=0,Q$15)+IF(Q$16&gt;5,Q$16=0,Q$16)+IF(Q$17&gt;5,Q$17=0,Q$17)+IF(Q$18&gt;5,Q$18=0,Q$18)+IF(Q$19&gt;5,Q$19=0,Q$19))</f>
        <v>0</v>
      </c>
      <c r="R20" s="281"/>
      <c r="S20" s="281">
        <f>SUM(IF(S$12&gt;5,S$12=0,S$12)+IF(S$13&gt;5,S$13=0,S$13)+IF(S$14&gt;5,S$14=0,S$14)+IF(S$15&gt;5,S$15=0,S$15)+IF(S$16&gt;5,S$16=0,S$16)+IF(S$17&gt;5,S$17=0,S$17)+IF(S$18&gt;5,S$18=0,S$18)+IF(S$19&gt;5,S$19=0,S$19))</f>
        <v>0</v>
      </c>
      <c r="T20" s="281"/>
      <c r="U20" s="281">
        <f>SUM(IF(U$12&gt;5,U$12=0,U$12)+IF(U$13&gt;5,U$13=0,U$13)+IF(U$14&gt;5,U$14=0,U$14)+IF(U$15&gt;5,U$15=0,U$15)+IF(U$16&gt;5,U$16=0,U$16)+IF(U$17&gt;5,U$17=0,U$17)+IF(U$18&gt;5,U$18=0,U$18)+IF(U$19&gt;5,U$19=0,U$19))</f>
        <v>0</v>
      </c>
      <c r="V20" s="281"/>
      <c r="W20" s="281">
        <f>SUM(IF(W$12&gt;5,W$12=0,W$12)+IF(W$13&gt;5,W$13=0,W$13)+IF(W$14&gt;5,W$14=0,W$14)+IF(W$15&gt;5,W$15=0,W$15)+IF(W$16&gt;5,W$16=0,W$16)+IF(W$17&gt;5,W$17=0,W$17)+IF(W$18&gt;5,W$18=0,W$18)+IF(W$19&gt;5,W$19=0,W$19))</f>
        <v>0</v>
      </c>
      <c r="X20" s="76"/>
      <c r="Y20" s="76"/>
      <c r="Z20" s="76"/>
      <c r="AA20" s="279">
        <f>COUNTIF(AA12:AA19,"&gt;0")</f>
        <v>7</v>
      </c>
    </row>
    <row r="21" spans="2:28" ht="18" customHeight="1" x14ac:dyDescent="0.35">
      <c r="B21" s="9">
        <v>8</v>
      </c>
      <c r="C21" s="83" t="s">
        <v>58</v>
      </c>
      <c r="D21" s="5"/>
      <c r="E21" s="282">
        <f>IF(E20&gt;0,(E20/(COUNTIFS(E12:E19,"&lt;5,1",E12:E19,"&gt;0,1"))),(0))</f>
        <v>3.7142857142857144</v>
      </c>
      <c r="F21" s="282"/>
      <c r="G21" s="282">
        <f>IF(G20&gt;0,(G20/(COUNTIFS(G12:G19,"&lt;5,1",G12:G19,"&gt;0,1"))),(0))</f>
        <v>4</v>
      </c>
      <c r="H21" s="282"/>
      <c r="I21" s="282">
        <f>IF(I20&gt;0,(I20/(COUNTIFS(I12:I19,"&lt;5,1",I12:I19,"&gt;0,1"))),(0))</f>
        <v>0</v>
      </c>
      <c r="J21" s="282"/>
      <c r="K21" s="282">
        <f>IF(K20&gt;0,(K20/(COUNTIFS(K12:K19,"&lt;5,1",K12:K19,"&gt;0,1"))),(0))</f>
        <v>3.5714285714285716</v>
      </c>
      <c r="L21" s="282"/>
      <c r="M21" s="282">
        <f>IF(M20&gt;0,(M20/(COUNTIFS(M12:M19,"&lt;5,1",M12:M19,"&gt;0,1"))),(0))</f>
        <v>4</v>
      </c>
      <c r="N21" s="282"/>
      <c r="O21" s="282">
        <f>IF(O20&gt;0,(O20/(COUNTIFS(O12:O19,"&lt;5,1",O12:O19,"&gt;0,1"))),(0))</f>
        <v>3.5</v>
      </c>
      <c r="P21" s="282"/>
      <c r="Q21" s="282">
        <f>IF(Q20&gt;0,(Q20/(COUNTIFS(Q12:Q19,"&lt;5,1",Q12:Q19,"&gt;0,1"))),(0))</f>
        <v>0</v>
      </c>
      <c r="R21" s="282"/>
      <c r="S21" s="282">
        <f>IF(S20&gt;0,(S20/(COUNTIFS(S12:S19,"&lt;5,1",S12:S19,"&gt;0,1"))),(0))</f>
        <v>0</v>
      </c>
      <c r="T21" s="282"/>
      <c r="U21" s="282">
        <f>IF(U20&gt;0,(U20/(COUNTIFS(U12:U19,"&lt;5,1",U12:U19,"&gt;0,1"))),(0))</f>
        <v>0</v>
      </c>
      <c r="V21" s="282"/>
      <c r="W21" s="282">
        <f>IF(W20&gt;0,(W20/(COUNTIFS(W12:W19,"&lt;5,1",W12:W19,"&gt;0,1"))),(0))</f>
        <v>0</v>
      </c>
      <c r="X21" s="76"/>
      <c r="Y21" s="76"/>
      <c r="Z21" s="76"/>
      <c r="AA21" s="280">
        <f>IF(AA20&gt;0,SUM(AA12:AA19)/AA20+1/10000,"0")</f>
        <v>3.7572428571428573</v>
      </c>
      <c r="AB21" s="133"/>
    </row>
    <row r="22" spans="2:28" ht="2" customHeight="1" x14ac:dyDescent="0.35">
      <c r="C22" s="35"/>
      <c r="D22" s="5"/>
      <c r="E22" s="7"/>
      <c r="F22" s="77"/>
      <c r="G22" s="7"/>
      <c r="H22" s="77"/>
      <c r="I22" s="7"/>
      <c r="J22" s="77"/>
      <c r="K22" s="7"/>
      <c r="L22" s="77"/>
      <c r="M22" s="7"/>
      <c r="N22" s="77"/>
      <c r="O22" s="7"/>
      <c r="P22" s="77"/>
    </row>
    <row r="23" spans="2:28" ht="18" customHeight="1" x14ac:dyDescent="0.35">
      <c r="C23" s="35"/>
      <c r="D23" s="5"/>
      <c r="E23" s="129"/>
      <c r="F23" s="10"/>
      <c r="G23" s="129"/>
      <c r="H23" s="18"/>
      <c r="I23" s="18"/>
      <c r="J23" s="18"/>
      <c r="K23" s="18"/>
      <c r="L23" s="18"/>
      <c r="M23" s="18"/>
      <c r="N23" s="18"/>
      <c r="O23" s="18"/>
      <c r="P23" s="18"/>
      <c r="AA23" s="130"/>
    </row>
    <row r="24" spans="2:28" ht="2" customHeight="1" x14ac:dyDescent="0.35"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8" ht="19" x14ac:dyDescent="0.35">
      <c r="C25" s="8"/>
      <c r="D25" s="5"/>
      <c r="E25" s="128"/>
      <c r="F25" s="13"/>
      <c r="G25" s="29"/>
      <c r="H25" s="29"/>
      <c r="I25" s="19"/>
      <c r="J25" s="19"/>
      <c r="K25" s="36"/>
      <c r="L25" s="36"/>
      <c r="M25" s="37"/>
      <c r="N25" s="37"/>
      <c r="O25" s="38"/>
      <c r="P25" s="38"/>
    </row>
    <row r="26" spans="2:28" ht="2" customHeight="1" x14ac:dyDescent="0.35">
      <c r="C26" s="6"/>
      <c r="D26" s="5"/>
      <c r="E26" s="13"/>
      <c r="F26" s="13"/>
      <c r="G26" s="29"/>
      <c r="H26" s="29"/>
      <c r="I26" s="14"/>
      <c r="J26" s="14"/>
      <c r="K26" s="14"/>
      <c r="L26" s="14"/>
      <c r="M26" s="37"/>
      <c r="N26" s="37"/>
      <c r="O26" s="38"/>
      <c r="P26" s="38"/>
    </row>
    <row r="27" spans="2:28" ht="19" x14ac:dyDescent="0.35">
      <c r="C27" s="8"/>
      <c r="D27" s="5"/>
      <c r="E27" s="128"/>
      <c r="F27" s="13"/>
      <c r="G27" s="29"/>
      <c r="H27" s="29"/>
      <c r="I27" s="19"/>
      <c r="J27" s="19"/>
      <c r="K27" s="39"/>
      <c r="L27" s="39"/>
      <c r="M27" s="37"/>
      <c r="N27" s="37"/>
      <c r="O27" s="38"/>
      <c r="P27" s="38"/>
    </row>
    <row r="28" spans="2:28" ht="2" customHeight="1" x14ac:dyDescent="0.35">
      <c r="C28" s="8"/>
      <c r="D28" s="5"/>
      <c r="E28" s="11"/>
      <c r="F28" s="11"/>
      <c r="G28" s="30"/>
      <c r="H28" s="30"/>
      <c r="I28" s="12"/>
      <c r="J28" s="12"/>
      <c r="K28" s="12"/>
      <c r="L28" s="12"/>
      <c r="M28" s="37"/>
      <c r="N28" s="37"/>
      <c r="O28" s="38"/>
      <c r="P28" s="38"/>
    </row>
    <row r="29" spans="2:28" ht="19" x14ac:dyDescent="0.35">
      <c r="C29" s="8"/>
      <c r="D29" s="5"/>
      <c r="E29" s="10"/>
      <c r="F29" s="10"/>
      <c r="G29" s="30"/>
      <c r="H29" s="30"/>
      <c r="I29" s="18"/>
      <c r="J29" s="18"/>
      <c r="K29" s="22"/>
      <c r="L29" s="22"/>
      <c r="M29" s="37"/>
      <c r="N29" s="37"/>
      <c r="O29" s="38"/>
      <c r="P29" s="38"/>
    </row>
    <row r="30" spans="2:28" ht="2" customHeight="1" x14ac:dyDescent="0.35">
      <c r="C30" s="8"/>
      <c r="D30" s="5"/>
      <c r="E30" s="10"/>
      <c r="F30" s="10"/>
      <c r="G30" s="30"/>
      <c r="H30" s="30"/>
      <c r="I30" s="12"/>
      <c r="J30" s="12"/>
      <c r="K30" s="12"/>
      <c r="L30" s="12"/>
      <c r="M30" s="37"/>
      <c r="N30" s="37"/>
      <c r="O30" s="38"/>
      <c r="P30" s="38"/>
    </row>
    <row r="31" spans="2:28" ht="19" x14ac:dyDescent="0.35">
      <c r="C31" s="8"/>
      <c r="D31" s="5"/>
      <c r="E31" s="10"/>
      <c r="F31" s="15"/>
      <c r="G31" s="31"/>
      <c r="H31" s="31"/>
      <c r="I31" s="17"/>
      <c r="J31" s="17"/>
      <c r="K31" s="39"/>
      <c r="L31" s="39"/>
      <c r="M31" s="37"/>
      <c r="N31" s="37"/>
      <c r="O31" s="38"/>
      <c r="P31" s="38"/>
    </row>
    <row r="32" spans="2:28" ht="2" customHeight="1" x14ac:dyDescent="0.35">
      <c r="C32" s="8"/>
      <c r="D32" s="5"/>
      <c r="E32" s="15"/>
      <c r="F32" s="15"/>
      <c r="G32" s="31"/>
      <c r="H32" s="31"/>
      <c r="I32" s="16"/>
      <c r="J32" s="16"/>
      <c r="K32" s="16"/>
      <c r="L32" s="16"/>
      <c r="M32" s="37"/>
      <c r="N32" s="37"/>
      <c r="O32" s="38"/>
      <c r="P32" s="38"/>
    </row>
    <row r="33" spans="3:16" ht="19" x14ac:dyDescent="0.35">
      <c r="C33" s="8"/>
      <c r="D33" s="5"/>
      <c r="E33" s="15"/>
      <c r="F33" s="15"/>
      <c r="G33" s="41"/>
      <c r="H33" s="41"/>
      <c r="I33" s="42"/>
      <c r="J33" s="42"/>
      <c r="K33" s="43"/>
      <c r="L33" s="43"/>
      <c r="M33" s="37"/>
      <c r="N33" s="37"/>
      <c r="O33" s="38"/>
      <c r="P33" s="38"/>
    </row>
    <row r="34" spans="3:16" ht="2" customHeight="1" x14ac:dyDescent="0.35">
      <c r="C34" s="8"/>
      <c r="D34" s="5"/>
      <c r="E34" s="10"/>
      <c r="F34" s="10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9" x14ac:dyDescent="0.35">
      <c r="C35" s="33"/>
      <c r="D35" s="5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ht="18" customHeight="1" x14ac:dyDescent="0.35">
      <c r="C37" s="33"/>
      <c r="D37" s="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3:16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3:16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3:16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3:16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3:16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3:16" x14ac:dyDescent="0.3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3:16" x14ac:dyDescent="0.3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</sheetData>
  <sheetProtection algorithmName="SHA-512" hashValue="6F4xS3kvU/fCI2tajnvdow962/DgM/lL0JxBzzDJwrHVKsvaMGaNxY6jpUUYtISavSJNl/XPjZ3e+zOFVeO+Qw==" saltValue="dR8Gi90mAdHjAOh9paJoaA==" spinCount="100000" sheet="1" scenarios="1"/>
  <mergeCells count="4">
    <mergeCell ref="Y2:AA8"/>
    <mergeCell ref="B9:C9"/>
    <mergeCell ref="B10:C10"/>
    <mergeCell ref="E4:W6"/>
  </mergeCells>
  <conditionalFormatting sqref="E21 G21 I21 K21 M21 O21 Q21 S21 U21 W21">
    <cfRule type="iconSet" priority="54">
      <iconSet iconSet="4TrafficLights">
        <cfvo type="percent" val="0"/>
        <cfvo type="num" val="0.1"/>
        <cfvo type="num" val="2.5" gte="0"/>
        <cfvo type="num" val="3.5"/>
      </iconSet>
    </cfRule>
    <cfRule type="cellIs" dxfId="279" priority="75" operator="equal">
      <formula>0</formula>
    </cfRule>
    <cfRule type="cellIs" dxfId="278" priority="76" operator="between">
      <formula>0.1</formula>
      <formula>2.5</formula>
    </cfRule>
    <cfRule type="cellIs" dxfId="277" priority="77" operator="between">
      <formula>2.51</formula>
      <formula>3.99</formula>
    </cfRule>
    <cfRule type="cellIs" dxfId="276" priority="78" operator="greaterThanOrEqual">
      <formula>4</formula>
    </cfRule>
  </conditionalFormatting>
  <conditionalFormatting sqref="E12:W19">
    <cfRule type="containsBlanks" dxfId="275" priority="51">
      <formula>LEN(TRIM(E12))=0</formula>
    </cfRule>
    <cfRule type="cellIs" dxfId="274" priority="52" operator="between">
      <formula>0.1</formula>
      <formula>0.9</formula>
    </cfRule>
    <cfRule type="cellIs" dxfId="273" priority="53" operator="between">
      <formula>0.1</formula>
      <formula>2.5</formula>
    </cfRule>
    <cfRule type="cellIs" dxfId="272" priority="87" operator="between">
      <formula>2.51</formula>
      <formula>3.99</formula>
    </cfRule>
    <cfRule type="cellIs" dxfId="271" priority="89" operator="between">
      <formula>4.1</formula>
      <formula>5</formula>
    </cfRule>
    <cfRule type="cellIs" dxfId="270" priority="90" operator="greaterThanOrEqual">
      <formula>5.1</formula>
    </cfRule>
  </conditionalFormatting>
  <conditionalFormatting sqref="AA12:AA19">
    <cfRule type="iconSet" priority="1">
      <iconSet iconSet="4TrafficLights">
        <cfvo type="percent" val="0"/>
        <cfvo type="num" val="0.1"/>
        <cfvo type="num" val="2.5" gte="0"/>
        <cfvo type="num" val="3.5"/>
      </iconSet>
    </cfRule>
    <cfRule type="cellIs" dxfId="269" priority="2" operator="equal">
      <formula>0</formula>
    </cfRule>
    <cfRule type="cellIs" dxfId="268" priority="3" operator="between">
      <formula>0.1</formula>
      <formula>2.5</formula>
    </cfRule>
    <cfRule type="cellIs" dxfId="267" priority="4" operator="between">
      <formula>2.51</formula>
      <formula>3.99</formula>
    </cfRule>
    <cfRule type="cellIs" dxfId="266" priority="5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CF74-74A5-4F06-916B-E5EAB05504EE}">
  <sheetPr codeName="Feuil3">
    <tabColor theme="3" tint="0.749992370372631"/>
    <pageSetUpPr fitToPage="1"/>
  </sheetPr>
  <dimension ref="B1:AA76"/>
  <sheetViews>
    <sheetView zoomScale="90" zoomScaleNormal="90" workbookViewId="0">
      <pane xSplit="4" ySplit="10" topLeftCell="E11" activePane="bottomRight" state="frozen"/>
      <selection activeCell="Y17" sqref="Y17"/>
      <selection pane="topRight" activeCell="Y17" sqref="Y17"/>
      <selection pane="bottomLeft" activeCell="Y17" sqref="Y17"/>
      <selection pane="bottomRight" activeCell="E4" sqref="E4:W6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66.33203125" customWidth="1"/>
    <col min="4" max="4" width="0.4140625" customWidth="1"/>
    <col min="5" max="5" width="15.75" style="140" customWidth="1"/>
    <col min="6" max="6" width="0.4140625" customWidth="1"/>
    <col min="7" max="7" width="15.75" style="140" customWidth="1"/>
    <col min="8" max="8" width="0.4140625" customWidth="1"/>
    <col min="9" max="9" width="15.75" style="140" customWidth="1"/>
    <col min="10" max="10" width="0.4140625" customWidth="1"/>
    <col min="11" max="11" width="15.75" style="140" customWidth="1"/>
    <col min="12" max="12" width="0.4140625" customWidth="1"/>
    <col min="13" max="13" width="15.75" style="140" customWidth="1"/>
    <col min="14" max="14" width="0.4140625" customWidth="1"/>
    <col min="15" max="15" width="15.75" style="140" customWidth="1"/>
    <col min="16" max="16" width="0.4140625" customWidth="1"/>
    <col min="17" max="17" width="15.75" style="140" customWidth="1"/>
    <col min="18" max="18" width="0.4140625" customWidth="1"/>
    <col min="19" max="19" width="15.75" style="140" customWidth="1"/>
    <col min="20" max="20" width="0.4140625" customWidth="1"/>
    <col min="21" max="21" width="15.75" style="140" customWidth="1"/>
    <col min="22" max="22" width="0.4140625" customWidth="1"/>
    <col min="23" max="23" width="15.75" style="140" customWidth="1"/>
    <col min="24" max="24" width="0.4140625" customWidth="1"/>
    <col min="25" max="25" width="9.75" customWidth="1"/>
    <col min="26" max="26" width="0.4140625" customWidth="1"/>
    <col min="27" max="27" width="15.75" style="140" customWidth="1"/>
    <col min="35" max="35" width="2.6640625" customWidth="1"/>
  </cols>
  <sheetData>
    <row r="1" spans="2:27" ht="9.5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5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225"/>
      <c r="Z2" s="225"/>
      <c r="AA2" s="225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5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225"/>
      <c r="Z3" s="225"/>
      <c r="AA3" s="225"/>
    </row>
    <row r="4" spans="2:27" ht="10" customHeight="1" x14ac:dyDescent="0.35">
      <c r="B4" s="84"/>
      <c r="C4" s="84"/>
      <c r="D4" s="84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225"/>
      <c r="Z4" s="225"/>
      <c r="AA4" s="225"/>
    </row>
    <row r="5" spans="2:27" ht="10" customHeight="1" x14ac:dyDescent="0.35">
      <c r="B5" s="84"/>
      <c r="C5" s="84"/>
      <c r="D5" s="172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225"/>
      <c r="Z5" s="225"/>
      <c r="AA5" s="225"/>
    </row>
    <row r="6" spans="2:27" ht="10" customHeight="1" x14ac:dyDescent="0.35">
      <c r="B6" s="84"/>
      <c r="C6" s="84"/>
      <c r="D6" s="172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225"/>
      <c r="Z6" s="225"/>
      <c r="AA6" s="225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225"/>
      <c r="Z7" s="225"/>
      <c r="AA7" s="225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5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225"/>
      <c r="Z8" s="225"/>
      <c r="AA8" s="225"/>
    </row>
    <row r="9" spans="2:27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AA10" s="142" t="s">
        <v>47</v>
      </c>
    </row>
    <row r="11" spans="2:27" ht="19" x14ac:dyDescent="0.35">
      <c r="B11" s="78" t="s">
        <v>45</v>
      </c>
      <c r="C11" s="90" t="s">
        <v>64</v>
      </c>
      <c r="D11" s="5"/>
      <c r="E11" s="158">
        <v>1</v>
      </c>
      <c r="F11" s="125"/>
      <c r="G11" s="158">
        <v>2</v>
      </c>
      <c r="H11" s="125"/>
      <c r="I11" s="158">
        <v>3</v>
      </c>
      <c r="J11" s="125"/>
      <c r="K11" s="158">
        <v>4</v>
      </c>
      <c r="L11" s="125"/>
      <c r="M11" s="158">
        <v>5</v>
      </c>
      <c r="N11" s="125"/>
      <c r="O11" s="158">
        <v>6</v>
      </c>
      <c r="P11" s="125"/>
      <c r="Q11" s="158">
        <v>7</v>
      </c>
      <c r="R11" s="125"/>
      <c r="S11" s="158">
        <v>8</v>
      </c>
      <c r="T11" s="125"/>
      <c r="U11" s="158">
        <v>9</v>
      </c>
      <c r="V11" s="125"/>
      <c r="W11" s="158">
        <v>10</v>
      </c>
      <c r="AA11" s="146" t="s">
        <v>48</v>
      </c>
    </row>
    <row r="12" spans="2:27" ht="34.5" customHeight="1" x14ac:dyDescent="0.35">
      <c r="B12" s="10">
        <v>1</v>
      </c>
      <c r="C12" s="174" t="s">
        <v>203</v>
      </c>
      <c r="D12" s="5"/>
      <c r="E12" s="165">
        <v>4</v>
      </c>
      <c r="F12" s="131"/>
      <c r="G12" s="161">
        <v>4</v>
      </c>
      <c r="H12" s="131"/>
      <c r="I12" s="161">
        <v>3</v>
      </c>
      <c r="J12" s="131"/>
      <c r="K12" s="161">
        <v>4</v>
      </c>
      <c r="L12" s="131"/>
      <c r="M12" s="161">
        <v>5</v>
      </c>
      <c r="N12" s="131"/>
      <c r="O12" s="161"/>
      <c r="P12" s="131"/>
      <c r="Q12" s="161"/>
      <c r="R12" s="131"/>
      <c r="S12" s="161"/>
      <c r="T12" s="131"/>
      <c r="U12" s="161"/>
      <c r="V12" s="131"/>
      <c r="W12" s="161"/>
      <c r="Y12" s="277">
        <f t="shared" ref="Y12:Y26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20</v>
      </c>
      <c r="Z12" s="76"/>
      <c r="AA12" s="278">
        <f t="shared" ref="AA12:AA26" si="1">IF(Y12&gt;0,(Y12/(COUNTIFS(E12:W12,"&lt;5,1",E12:W12,"&gt;0,1"))),(0))</f>
        <v>4</v>
      </c>
    </row>
    <row r="13" spans="2:27" ht="43.5" x14ac:dyDescent="0.35">
      <c r="B13" s="10">
        <v>2</v>
      </c>
      <c r="C13" s="174" t="s">
        <v>204</v>
      </c>
      <c r="D13" s="5"/>
      <c r="E13" s="161">
        <v>2</v>
      </c>
      <c r="F13" s="131"/>
      <c r="G13" s="161">
        <v>3</v>
      </c>
      <c r="H13" s="131"/>
      <c r="I13" s="161">
        <v>3</v>
      </c>
      <c r="J13" s="131"/>
      <c r="K13" s="161">
        <v>5</v>
      </c>
      <c r="L13" s="131"/>
      <c r="M13" s="161">
        <v>4</v>
      </c>
      <c r="N13" s="131"/>
      <c r="O13" s="161"/>
      <c r="P13" s="131"/>
      <c r="Q13" s="161"/>
      <c r="R13" s="131"/>
      <c r="S13" s="161"/>
      <c r="T13" s="131"/>
      <c r="U13" s="161"/>
      <c r="V13" s="131"/>
      <c r="W13" s="161"/>
      <c r="Y13" s="277">
        <f t="shared" si="0"/>
        <v>17</v>
      </c>
      <c r="Z13" s="76"/>
      <c r="AA13" s="278">
        <f t="shared" si="1"/>
        <v>3.4</v>
      </c>
    </row>
    <row r="14" spans="2:27" ht="47.5" customHeight="1" x14ac:dyDescent="0.35">
      <c r="B14" s="10">
        <v>3</v>
      </c>
      <c r="C14" s="174" t="s">
        <v>205</v>
      </c>
      <c r="D14" s="5"/>
      <c r="E14" s="161">
        <v>2</v>
      </c>
      <c r="F14" s="131"/>
      <c r="G14" s="161">
        <v>3</v>
      </c>
      <c r="H14" s="131"/>
      <c r="I14" s="161">
        <v>4</v>
      </c>
      <c r="J14" s="131"/>
      <c r="K14" s="161">
        <v>3</v>
      </c>
      <c r="L14" s="131"/>
      <c r="M14" s="161">
        <v>4</v>
      </c>
      <c r="N14" s="131"/>
      <c r="O14" s="161"/>
      <c r="P14" s="131"/>
      <c r="Q14" s="161"/>
      <c r="R14" s="131"/>
      <c r="S14" s="161"/>
      <c r="T14" s="131"/>
      <c r="U14" s="161"/>
      <c r="V14" s="131"/>
      <c r="W14" s="161"/>
      <c r="Y14" s="277">
        <f t="shared" si="0"/>
        <v>16</v>
      </c>
      <c r="Z14" s="76"/>
      <c r="AA14" s="278">
        <f t="shared" si="1"/>
        <v>3.2</v>
      </c>
    </row>
    <row r="15" spans="2:27" ht="35" customHeight="1" x14ac:dyDescent="0.35">
      <c r="B15" s="10">
        <v>4</v>
      </c>
      <c r="C15" s="174" t="s">
        <v>206</v>
      </c>
      <c r="D15" s="5"/>
      <c r="E15" s="161">
        <v>2</v>
      </c>
      <c r="F15" s="131"/>
      <c r="G15" s="161">
        <v>3</v>
      </c>
      <c r="H15" s="131"/>
      <c r="I15" s="161">
        <v>3</v>
      </c>
      <c r="J15" s="131"/>
      <c r="K15" s="161">
        <v>3</v>
      </c>
      <c r="L15" s="131"/>
      <c r="M15" s="161">
        <v>3</v>
      </c>
      <c r="N15" s="131"/>
      <c r="O15" s="161"/>
      <c r="P15" s="131"/>
      <c r="Q15" s="161"/>
      <c r="R15" s="131"/>
      <c r="S15" s="161"/>
      <c r="T15" s="131"/>
      <c r="U15" s="161"/>
      <c r="V15" s="131"/>
      <c r="W15" s="161"/>
      <c r="Y15" s="277">
        <f t="shared" si="0"/>
        <v>14</v>
      </c>
      <c r="Z15" s="76"/>
      <c r="AA15" s="278">
        <f t="shared" si="1"/>
        <v>2.8</v>
      </c>
    </row>
    <row r="16" spans="2:27" ht="35" customHeight="1" x14ac:dyDescent="0.35">
      <c r="B16" s="10">
        <v>5</v>
      </c>
      <c r="C16" s="174" t="s">
        <v>207</v>
      </c>
      <c r="D16" s="5"/>
      <c r="E16" s="161">
        <v>4</v>
      </c>
      <c r="F16" s="131"/>
      <c r="G16" s="161">
        <v>5</v>
      </c>
      <c r="H16" s="131"/>
      <c r="I16" s="161">
        <v>3</v>
      </c>
      <c r="J16" s="131"/>
      <c r="K16" s="161">
        <v>5</v>
      </c>
      <c r="L16" s="131"/>
      <c r="M16" s="161">
        <v>5</v>
      </c>
      <c r="N16" s="131"/>
      <c r="O16" s="161">
        <v>4</v>
      </c>
      <c r="P16" s="131"/>
      <c r="Q16" s="161"/>
      <c r="R16" s="131"/>
      <c r="S16" s="161"/>
      <c r="T16" s="131"/>
      <c r="U16" s="161"/>
      <c r="V16" s="131"/>
      <c r="W16" s="161"/>
      <c r="Y16" s="277">
        <f t="shared" si="0"/>
        <v>26</v>
      </c>
      <c r="Z16" s="76"/>
      <c r="AA16" s="278">
        <f t="shared" si="1"/>
        <v>4.333333333333333</v>
      </c>
    </row>
    <row r="17" spans="2:27" ht="48.5" customHeight="1" x14ac:dyDescent="0.35">
      <c r="B17" s="10">
        <v>6</v>
      </c>
      <c r="C17" s="174" t="s">
        <v>208</v>
      </c>
      <c r="D17" s="5"/>
      <c r="E17" s="161">
        <v>4</v>
      </c>
      <c r="F17" s="131"/>
      <c r="G17" s="161">
        <v>5</v>
      </c>
      <c r="H17" s="131"/>
      <c r="I17" s="161">
        <v>2</v>
      </c>
      <c r="J17" s="131"/>
      <c r="K17" s="161">
        <v>4</v>
      </c>
      <c r="L17" s="131"/>
      <c r="M17" s="161">
        <v>4</v>
      </c>
      <c r="N17" s="131"/>
      <c r="O17" s="161">
        <v>5</v>
      </c>
      <c r="P17" s="131"/>
      <c r="Q17" s="161"/>
      <c r="R17" s="131"/>
      <c r="S17" s="161"/>
      <c r="T17" s="131"/>
      <c r="U17" s="161"/>
      <c r="V17" s="131"/>
      <c r="W17" s="161"/>
      <c r="Y17" s="277">
        <f t="shared" si="0"/>
        <v>24</v>
      </c>
      <c r="Z17" s="76"/>
      <c r="AA17" s="278">
        <f t="shared" si="1"/>
        <v>4</v>
      </c>
    </row>
    <row r="18" spans="2:27" ht="36" customHeight="1" x14ac:dyDescent="0.35">
      <c r="B18" s="10">
        <v>7</v>
      </c>
      <c r="C18" s="174" t="s">
        <v>209</v>
      </c>
      <c r="D18" s="5"/>
      <c r="E18" s="161">
        <v>4</v>
      </c>
      <c r="F18" s="131"/>
      <c r="G18" s="161">
        <v>5</v>
      </c>
      <c r="H18" s="131"/>
      <c r="I18" s="161">
        <v>3</v>
      </c>
      <c r="J18" s="131"/>
      <c r="K18" s="161">
        <v>5</v>
      </c>
      <c r="L18" s="131"/>
      <c r="M18" s="161">
        <v>5</v>
      </c>
      <c r="N18" s="131"/>
      <c r="O18" s="161">
        <v>4</v>
      </c>
      <c r="P18" s="131"/>
      <c r="Q18" s="161"/>
      <c r="R18" s="131"/>
      <c r="S18" s="161"/>
      <c r="T18" s="131"/>
      <c r="U18" s="161"/>
      <c r="V18" s="131"/>
      <c r="W18" s="161"/>
      <c r="Y18" s="277">
        <f t="shared" si="0"/>
        <v>26</v>
      </c>
      <c r="Z18" s="76"/>
      <c r="AA18" s="278">
        <f t="shared" si="1"/>
        <v>4.333333333333333</v>
      </c>
    </row>
    <row r="19" spans="2:27" ht="45.65" customHeight="1" x14ac:dyDescent="0.35">
      <c r="B19" s="10">
        <v>8</v>
      </c>
      <c r="C19" s="174" t="s">
        <v>210</v>
      </c>
      <c r="D19" s="5"/>
      <c r="E19" s="161">
        <v>4</v>
      </c>
      <c r="F19" s="131"/>
      <c r="G19" s="161">
        <v>4</v>
      </c>
      <c r="H19" s="131"/>
      <c r="I19" s="161">
        <v>3</v>
      </c>
      <c r="J19" s="131"/>
      <c r="K19" s="161">
        <v>5</v>
      </c>
      <c r="L19" s="131"/>
      <c r="M19" s="161">
        <v>5</v>
      </c>
      <c r="N19" s="131"/>
      <c r="O19" s="161">
        <v>5</v>
      </c>
      <c r="P19" s="131"/>
      <c r="Q19" s="161"/>
      <c r="R19" s="131"/>
      <c r="S19" s="161"/>
      <c r="T19" s="131"/>
      <c r="U19" s="161"/>
      <c r="V19" s="131"/>
      <c r="W19" s="161"/>
      <c r="Y19" s="277">
        <f t="shared" si="0"/>
        <v>26</v>
      </c>
      <c r="Z19" s="76"/>
      <c r="AA19" s="278">
        <f t="shared" si="1"/>
        <v>4.333333333333333</v>
      </c>
    </row>
    <row r="20" spans="2:27" ht="55" customHeight="1" x14ac:dyDescent="0.35">
      <c r="B20" s="10">
        <v>9</v>
      </c>
      <c r="C20" s="77" t="s">
        <v>59</v>
      </c>
      <c r="D20" s="5"/>
      <c r="E20" s="161">
        <v>3</v>
      </c>
      <c r="F20" s="160"/>
      <c r="G20" s="161">
        <v>5</v>
      </c>
      <c r="H20" s="160"/>
      <c r="I20" s="161">
        <v>3</v>
      </c>
      <c r="J20" s="160"/>
      <c r="K20" s="161">
        <v>5</v>
      </c>
      <c r="L20" s="160"/>
      <c r="M20" s="161">
        <v>4</v>
      </c>
      <c r="N20" s="160"/>
      <c r="O20" s="161">
        <v>5</v>
      </c>
      <c r="P20" s="160"/>
      <c r="Q20" s="161"/>
      <c r="R20" s="160"/>
      <c r="S20" s="161"/>
      <c r="T20" s="160"/>
      <c r="U20" s="161"/>
      <c r="V20" s="160"/>
      <c r="W20" s="161"/>
      <c r="Y20" s="277">
        <f t="shared" si="0"/>
        <v>25</v>
      </c>
      <c r="Z20" s="76"/>
      <c r="AA20" s="278">
        <f t="shared" si="1"/>
        <v>4.166666666666667</v>
      </c>
    </row>
    <row r="21" spans="2:27" ht="43.75" customHeight="1" x14ac:dyDescent="0.35">
      <c r="B21" s="10">
        <v>10</v>
      </c>
      <c r="C21" s="77" t="s">
        <v>60</v>
      </c>
      <c r="D21" s="5"/>
      <c r="E21" s="161">
        <v>3</v>
      </c>
      <c r="F21" s="160"/>
      <c r="G21" s="161">
        <v>3</v>
      </c>
      <c r="H21" s="160"/>
      <c r="I21" s="161">
        <v>3</v>
      </c>
      <c r="J21" s="160"/>
      <c r="K21" s="161">
        <v>4</v>
      </c>
      <c r="L21" s="160"/>
      <c r="M21" s="161">
        <v>3</v>
      </c>
      <c r="N21" s="160"/>
      <c r="O21" s="161">
        <v>5</v>
      </c>
      <c r="P21" s="160"/>
      <c r="Q21" s="161"/>
      <c r="R21" s="160"/>
      <c r="S21" s="161"/>
      <c r="T21" s="160"/>
      <c r="U21" s="161"/>
      <c r="V21" s="160"/>
      <c r="W21" s="161"/>
      <c r="Y21" s="277">
        <f t="shared" si="0"/>
        <v>21</v>
      </c>
      <c r="Z21" s="76"/>
      <c r="AA21" s="278">
        <f t="shared" si="1"/>
        <v>3.5</v>
      </c>
    </row>
    <row r="22" spans="2:27" ht="47.5" customHeight="1" x14ac:dyDescent="0.35">
      <c r="B22" s="10">
        <v>11</v>
      </c>
      <c r="C22" s="77" t="s">
        <v>61</v>
      </c>
      <c r="D22" s="5"/>
      <c r="E22" s="161">
        <v>3</v>
      </c>
      <c r="F22" s="160"/>
      <c r="G22" s="161">
        <v>4</v>
      </c>
      <c r="H22" s="160"/>
      <c r="I22" s="161">
        <v>3</v>
      </c>
      <c r="J22" s="160"/>
      <c r="K22" s="161">
        <v>4</v>
      </c>
      <c r="L22" s="160"/>
      <c r="M22" s="161">
        <v>3</v>
      </c>
      <c r="N22" s="160"/>
      <c r="O22" s="161">
        <v>4</v>
      </c>
      <c r="P22" s="160"/>
      <c r="Q22" s="161"/>
      <c r="R22" s="160"/>
      <c r="S22" s="161"/>
      <c r="T22" s="160"/>
      <c r="U22" s="161"/>
      <c r="V22" s="160"/>
      <c r="W22" s="161"/>
      <c r="Y22" s="277">
        <f t="shared" si="0"/>
        <v>21</v>
      </c>
      <c r="Z22" s="76"/>
      <c r="AA22" s="278">
        <f t="shared" si="1"/>
        <v>3.5</v>
      </c>
    </row>
    <row r="23" spans="2:27" ht="45.65" customHeight="1" x14ac:dyDescent="0.35">
      <c r="B23" s="10">
        <v>12</v>
      </c>
      <c r="C23" s="77" t="s">
        <v>62</v>
      </c>
      <c r="D23" s="5"/>
      <c r="E23" s="161">
        <v>4</v>
      </c>
      <c r="F23" s="160"/>
      <c r="G23" s="161">
        <v>5</v>
      </c>
      <c r="H23" s="160"/>
      <c r="I23" s="161">
        <v>2</v>
      </c>
      <c r="J23" s="160"/>
      <c r="K23" s="161">
        <v>4</v>
      </c>
      <c r="L23" s="160"/>
      <c r="M23" s="161">
        <v>3</v>
      </c>
      <c r="N23" s="160"/>
      <c r="O23" s="161">
        <v>3</v>
      </c>
      <c r="P23" s="160"/>
      <c r="Q23" s="161"/>
      <c r="R23" s="160"/>
      <c r="S23" s="161"/>
      <c r="T23" s="160"/>
      <c r="U23" s="161"/>
      <c r="V23" s="160"/>
      <c r="W23" s="161"/>
      <c r="Y23" s="277">
        <f t="shared" si="0"/>
        <v>21</v>
      </c>
      <c r="Z23" s="76"/>
      <c r="AA23" s="278">
        <f t="shared" si="1"/>
        <v>3.5</v>
      </c>
    </row>
    <row r="24" spans="2:27" ht="43.5" x14ac:dyDescent="0.35">
      <c r="B24" s="10">
        <v>13</v>
      </c>
      <c r="C24" s="77" t="s">
        <v>63</v>
      </c>
      <c r="D24" s="5"/>
      <c r="E24" s="161">
        <v>3</v>
      </c>
      <c r="F24" s="160"/>
      <c r="G24" s="161">
        <v>3</v>
      </c>
      <c r="H24" s="160"/>
      <c r="I24" s="161">
        <v>3</v>
      </c>
      <c r="J24" s="160"/>
      <c r="K24" s="161">
        <v>4</v>
      </c>
      <c r="L24" s="160"/>
      <c r="M24" s="161">
        <v>3</v>
      </c>
      <c r="N24" s="160"/>
      <c r="O24" s="161">
        <v>2</v>
      </c>
      <c r="P24" s="160"/>
      <c r="Q24" s="161"/>
      <c r="R24" s="160"/>
      <c r="S24" s="161"/>
      <c r="T24" s="160"/>
      <c r="U24" s="161"/>
      <c r="V24" s="160"/>
      <c r="W24" s="161"/>
      <c r="Y24" s="277">
        <f t="shared" si="0"/>
        <v>18</v>
      </c>
      <c r="Z24" s="76"/>
      <c r="AA24" s="278">
        <f t="shared" si="1"/>
        <v>3</v>
      </c>
    </row>
    <row r="25" spans="2:27" ht="43.5" x14ac:dyDescent="0.35">
      <c r="B25" s="10">
        <v>14</v>
      </c>
      <c r="C25" s="77" t="s">
        <v>176</v>
      </c>
      <c r="D25" s="5"/>
      <c r="E25" s="161">
        <v>4</v>
      </c>
      <c r="F25" s="160"/>
      <c r="G25" s="161">
        <v>5</v>
      </c>
      <c r="H25" s="160"/>
      <c r="I25" s="161">
        <v>3</v>
      </c>
      <c r="J25" s="160"/>
      <c r="K25" s="161">
        <v>2</v>
      </c>
      <c r="L25" s="160"/>
      <c r="M25" s="161">
        <v>4</v>
      </c>
      <c r="N25" s="160"/>
      <c r="O25" s="161">
        <v>4</v>
      </c>
      <c r="P25" s="160"/>
      <c r="Q25" s="161"/>
      <c r="R25" s="160"/>
      <c r="S25" s="161"/>
      <c r="T25" s="160"/>
      <c r="U25" s="161"/>
      <c r="V25" s="160"/>
      <c r="W25" s="161"/>
      <c r="Y25" s="277">
        <f t="shared" si="0"/>
        <v>22</v>
      </c>
      <c r="Z25" s="76"/>
      <c r="AA25" s="278">
        <f t="shared" si="1"/>
        <v>3.6666666666666665</v>
      </c>
    </row>
    <row r="26" spans="2:27" ht="45.65" customHeight="1" x14ac:dyDescent="0.35">
      <c r="B26" s="10">
        <v>15</v>
      </c>
      <c r="C26" s="77" t="s">
        <v>177</v>
      </c>
      <c r="D26" s="5"/>
      <c r="E26" s="161"/>
      <c r="F26" s="160"/>
      <c r="G26" s="161">
        <v>4</v>
      </c>
      <c r="H26" s="160"/>
      <c r="I26" s="161">
        <v>4</v>
      </c>
      <c r="J26" s="160"/>
      <c r="K26" s="161">
        <v>5</v>
      </c>
      <c r="L26" s="160"/>
      <c r="M26" s="161">
        <v>3</v>
      </c>
      <c r="N26" s="160"/>
      <c r="O26" s="161">
        <v>4</v>
      </c>
      <c r="P26" s="160"/>
      <c r="Q26" s="161"/>
      <c r="R26" s="160"/>
      <c r="S26" s="161"/>
      <c r="T26" s="160"/>
      <c r="U26" s="161"/>
      <c r="V26" s="160"/>
      <c r="W26" s="161"/>
      <c r="Y26" s="277">
        <f t="shared" si="0"/>
        <v>20</v>
      </c>
      <c r="Z26" s="76"/>
      <c r="AA26" s="278">
        <f t="shared" si="1"/>
        <v>4</v>
      </c>
    </row>
    <row r="27" spans="2:27" s="88" customFormat="1" ht="18" customHeight="1" x14ac:dyDescent="0.35">
      <c r="C27" s="91" t="s">
        <v>57</v>
      </c>
      <c r="E27" s="281">
        <f>SUM(IF(E$12&gt;5,E$12=0,E$12)+IF(E$13&gt;5,E$13=0,E$13)+IF(E$14&gt;5,E$14=0,E$14)+IF(E$15&gt;5,E$15=0,E$15)+IF(E$16&gt;5,E$16=0,E$16)+IF(E$17&gt;5,E$17=0,E$17)+IF(E$18&gt;5,E$18=0,E$18)+IF(E$19&gt;5,E$19=0,E$19)+IF(E$20&gt;5,E$20=0,E$20)+IF(E$21&gt;5,E$21=0,E$21)+IF(E$22&gt;5,E$22=0,E$22)+IF(E$23&gt;5,E$23=0,E$23)+IF(E$24&gt;5,E$24=0,E$24)+IF(E$25&gt;5,E$25=0,E$25)+IF(E$26&gt;5,E$26=0,E$26))</f>
        <v>46</v>
      </c>
      <c r="F27" s="281"/>
      <c r="G27" s="281">
        <f>SUM(IF(G$12&gt;5,G$12=0,G$12)+IF(G$13&gt;5,G$13=0,G$13)+IF(G$14&gt;5,G$14=0,G$14)+IF(G$15&gt;5,G$15=0,G$15)+IF(G$16&gt;5,G$16=0,G$16)+IF(G$17&gt;5,G$17=0,G$17)+IF(G$18&gt;5,G$18=0,G$18)+IF(G$19&gt;5,G$19=0,G$19)+IF(G$20&gt;5,G$20=0,G$20)+IF(G$21&gt;5,G$21=0,G$21)+IF(G$22&gt;5,G$22=0,G$22)+IF(G$23&gt;5,G$23=0,G$23)+IF(G$24&gt;5,G$24=0,G$24)+IF(G$25&gt;5,G$25=0,G$25)+IF(G$26&gt;5,G$26=0,G$26))</f>
        <v>61</v>
      </c>
      <c r="H27" s="281"/>
      <c r="I27" s="281">
        <f>SUM(IF(I$12&gt;5,I$12=0,I$12)+IF(I$13&gt;5,I$13=0,I$13)+IF(I$14&gt;5,I$14=0,I$14)+IF(I$15&gt;5,I$15=0,I$15)+IF(I$16&gt;5,I$16=0,I$16)+IF(I$17&gt;5,I$17=0,I$17)+IF(I$18&gt;5,I$18=0,I$18)+IF(I$19&gt;5,I$19=0,I$19)+IF(I$20&gt;5,I$20=0,I$20)+IF(I$21&gt;5,I$21=0,I$21)+IF(I$22&gt;5,I$22=0,I$22)+IF(I$23&gt;5,I$23=0,I$23)+IF(I$24&gt;5,I$24=0,I$24)+IF(I$25&gt;5,I$25=0,I$25)+IF(I$26&gt;5,I$26=0,I$26))</f>
        <v>45</v>
      </c>
      <c r="J27" s="281"/>
      <c r="K27" s="281">
        <f>SUM(IF(K$12&gt;5,K$12=0,K$12)+IF(K$13&gt;5,K$13=0,K$13)+IF(K$14&gt;5,K$14=0,K$14)+IF(K$15&gt;5,K$15=0,K$15)+IF(K$16&gt;5,K$16=0,K$16)+IF(K$17&gt;5,K$17=0,K$17)+IF(K$18&gt;5,K$18=0,K$18)+IF(K$19&gt;5,K$19=0,K$19)+IF(K$20&gt;5,K$20=0,K$20)+IF(K$21&gt;5,K$21=0,K$21)+IF(K$22&gt;5,K$22=0,K$22)+IF(K$23&gt;5,K$23=0,K$23)+IF(K$24&gt;5,K$24=0,K$24)+IF(K$25&gt;5,K$25=0,K$25)+IF(K$26&gt;5,K$26=0,K$26))</f>
        <v>62</v>
      </c>
      <c r="L27" s="281"/>
      <c r="M27" s="281">
        <f>SUM(IF(M$12&gt;5,M$12=0,M$12)+IF(M$13&gt;5,M$13=0,M$13)+IF(M$14&gt;5,M$14=0,M$14)+IF(M$15&gt;5,M$15=0,M$15)+IF(M$16&gt;5,M$16=0,M$16)+IF(M$17&gt;5,M$17=0,M$17)+IF(M$18&gt;5,M$18=0,M$18)+IF(M$19&gt;5,M$19=0,M$19)+IF(M$20&gt;5,M$20=0,M$20)+IF(M$21&gt;5,M$21=0,M$21)+IF(M$22&gt;5,M$22=0,M$22)+IF(M$23&gt;5,M$23=0,M$23)+IF(M$24&gt;5,M$24=0,M$24)+IF(M$25&gt;5,M$25=0,M$25)+IF(M$26&gt;5,M$26=0,M$26))</f>
        <v>58</v>
      </c>
      <c r="N27" s="281"/>
      <c r="O27" s="281">
        <f>SUM(IF(O$12&gt;5,O$12=0,O$12)+IF(O$13&gt;5,O$13=0,O$13)+IF(O$14&gt;5,O$14=0,O$14)+IF(O$15&gt;5,O$15=0,O$15)+IF(O$16&gt;5,O$16=0,O$16)+IF(O$17&gt;5,O$17=0,O$17)+IF(O$18&gt;5,O$18=0,O$18)+IF(O$19&gt;5,O$19=0,O$19)+IF(O$20&gt;5,O$20=0,O$20)+IF(O$21&gt;5,O$21=0,O$21)+IF(O$22&gt;5,O$22=0,O$22)+IF(O$23&gt;5,O$23=0,O$23)+IF(O$24&gt;5,O$24=0,O$24)+IF(O$25&gt;5,O$25=0,O$25)+IF(O$26&gt;5,O$26=0,O$26))</f>
        <v>45</v>
      </c>
      <c r="P27" s="281"/>
      <c r="Q27" s="281">
        <f>SUM(IF(Q$12&gt;5,Q$12=0,Q$12)+IF(Q$13&gt;5,Q$13=0,Q$13)+IF(Q$14&gt;5,Q$14=0,Q$14)+IF(Q$15&gt;5,Q$15=0,Q$15)+IF(Q$16&gt;5,Q$16=0,Q$16)+IF(Q$17&gt;5,Q$17=0,Q$17)+IF(Q$18&gt;5,Q$18=0,Q$18)+IF(Q$19&gt;5,Q$19=0,Q$19)+IF(Q$20&gt;5,Q$20=0,Q$20)+IF(Q$21&gt;5,Q$21=0,Q$21)+IF(Q$22&gt;5,Q$22=0,Q$22)+IF(Q$23&gt;5,Q$23=0,Q$23)+IF(Q$24&gt;5,Q$24=0,Q$24)+IF(Q$25&gt;5,Q$25=0,Q$25)+IF(Q$26&gt;5,Q$26=0,Q$26))</f>
        <v>0</v>
      </c>
      <c r="R27" s="281"/>
      <c r="S27" s="281">
        <f>SUM(IF(S$12&gt;5,S$12=0,S$12)+IF(S$13&gt;5,S$13=0,S$13)+IF(S$14&gt;5,S$14=0,S$14)+IF(S$15&gt;5,S$15=0,S$15)+IF(S$16&gt;5,S$16=0,S$16)+IF(S$17&gt;5,S$17=0,S$17)+IF(S$18&gt;5,S$18=0,S$18)+IF(S$19&gt;5,S$19=0,S$19)+IF(S$20&gt;5,S$20=0,S$20)+IF(S$21&gt;5,S$21=0,S$21)+IF(S$22&gt;5,S$22=0,S$22)+IF(S$23&gt;5,S$23=0,S$23)+IF(S$24&gt;5,S$24=0,S$24)+IF(S$25&gt;5,S$25=0,S$25)+IF(S$26&gt;5,S$26=0,S$26))</f>
        <v>0</v>
      </c>
      <c r="T27" s="281"/>
      <c r="U27" s="281">
        <f>SUM(IF(U$12&gt;5,U$12=0,U$12)+IF(U$13&gt;5,U$13=0,U$13)+IF(U$14&gt;5,U$14=0,U$14)+IF(U$15&gt;5,U$15=0,U$15)+IF(U$16&gt;5,U$16=0,U$16)+IF(U$17&gt;5,U$17=0,U$17)+IF(U$18&gt;5,U$18=0,U$18)+IF(U$19&gt;5,U$19=0,U$19)+IF(U$20&gt;5,U$20=0,U$20)+IF(U$21&gt;5,U$21=0,U$21)+IF(U$22&gt;5,U$22=0,U$22)+IF(U$23&gt;5,U$23=0,U$23)+IF(U$24&gt;5,U$24=0,U$24)+IF(U$25&gt;5,U$25=0,U$25)+IF(U$26&gt;5,U$26=0,U$26))</f>
        <v>0</v>
      </c>
      <c r="V27" s="281"/>
      <c r="W27" s="281">
        <f>SUM(IF(W$12&gt;5,W$12=0,W$12)+IF(W$13&gt;5,W$13=0,W$13)+IF(W$14&gt;5,W$14=0,W$14)+IF(W$15&gt;5,W$15=0,W$15)+IF(W$16&gt;5,W$16=0,W$16)+IF(W$17&gt;5,W$17=0,W$17)+IF(W$18&gt;5,W$18=0,W$18)+IF(W$19&gt;5,W$19=0,W$19)+IF(W$20&gt;5,W$20=0,W$20)+IF(W$21&gt;5,W$21=0,W$21)+IF(W$22&gt;5,W$22=0,W$22)+IF(W$23&gt;5,W$23=0,W$23)+IF(W$24&gt;5,W$24=0,W$24)+IF(W$25&gt;5,W$25=0,W$25)+IF(W$26&gt;5,W$26=0,W$26))</f>
        <v>0</v>
      </c>
      <c r="X27" s="76"/>
      <c r="Y27" s="76"/>
      <c r="Z27" s="76"/>
      <c r="AA27" s="279">
        <f>COUNTIF(AA12:AA26,"&gt;0")</f>
        <v>15</v>
      </c>
    </row>
    <row r="28" spans="2:27" ht="18" customHeight="1" x14ac:dyDescent="0.35">
      <c r="B28" s="78">
        <v>15</v>
      </c>
      <c r="C28" s="83" t="s">
        <v>58</v>
      </c>
      <c r="D28" s="5"/>
      <c r="E28" s="282">
        <f>IF(E27&gt;0,(E27/(COUNTIFS(E12:E26,"&lt;5,1",E12:E26,"&gt;0,1"))),(0))</f>
        <v>3.2857142857142856</v>
      </c>
      <c r="F28" s="282"/>
      <c r="G28" s="282">
        <f>IF(G27&gt;0,(G27/(COUNTIFS(G12:G26,"&lt;5,1",G12:G26,"&gt;0,1"))),(0))</f>
        <v>4.0666666666666664</v>
      </c>
      <c r="H28" s="282"/>
      <c r="I28" s="282">
        <f>IF(I27&gt;0,(I27/(COUNTIFS(I12:I26,"&lt;5,1",I12:I26,"&gt;0,1"))),(0))</f>
        <v>3</v>
      </c>
      <c r="J28" s="282"/>
      <c r="K28" s="282">
        <f>IF(K27&gt;0,(K27/(COUNTIFS(K12:K26,"&lt;5,1",K12:K26,"&gt;0,1"))),(0))</f>
        <v>4.1333333333333337</v>
      </c>
      <c r="L28" s="282"/>
      <c r="M28" s="282">
        <f>IF(M27&gt;0,(M27/(COUNTIFS(M12:M26,"&lt;5,1",M12:M26,"&gt;0,1"))),(0))</f>
        <v>3.8666666666666667</v>
      </c>
      <c r="N28" s="282"/>
      <c r="O28" s="282">
        <f>IF(O27&gt;0,(O27/(COUNTIFS(O12:O26,"&lt;5,1",O12:O26,"&gt;0,1"))),(0))</f>
        <v>4.0909090909090908</v>
      </c>
      <c r="P28" s="282"/>
      <c r="Q28" s="282">
        <f>IF(Q27&gt;0,(Q27/(COUNTIFS(Q12:Q26,"&lt;5,1",Q12:Q26,"&gt;0,1"))),(0))</f>
        <v>0</v>
      </c>
      <c r="R28" s="282"/>
      <c r="S28" s="282">
        <f>IF(S27&gt;0,(S27/(COUNTIFS(S12:S26,"&lt;5,1",S12:S26,"&gt;0,1"))),(0))</f>
        <v>0</v>
      </c>
      <c r="T28" s="282"/>
      <c r="U28" s="282">
        <f>IF(U27&gt;0,(U27/(COUNTIFS(U12:U26,"&lt;5,1",U12:U26,"&gt;0,1"))),(0))</f>
        <v>0</v>
      </c>
      <c r="V28" s="282"/>
      <c r="W28" s="282">
        <f>IF(W27&gt;0,(W27/(COUNTIFS(W12:W26,"&lt;5,1",W12:W26,"&gt;0,1"))),(0))</f>
        <v>0</v>
      </c>
      <c r="X28" s="76"/>
      <c r="Y28" s="76"/>
      <c r="Z28" s="76"/>
      <c r="AA28" s="280">
        <f>IF(AA27&gt;0,SUM(AA12:AA26)/AA27+1/10000,"0")</f>
        <v>3.7156555555555553</v>
      </c>
    </row>
    <row r="29" spans="2:27" ht="2" customHeight="1" x14ac:dyDescent="0.35">
      <c r="C29" s="35"/>
      <c r="D29" s="5"/>
      <c r="E29" s="170"/>
      <c r="F29" s="77"/>
      <c r="G29" s="170"/>
      <c r="H29" s="77"/>
      <c r="I29" s="170"/>
      <c r="J29" s="77"/>
      <c r="K29" s="170"/>
      <c r="L29" s="77"/>
      <c r="M29" s="170"/>
      <c r="N29" s="77"/>
      <c r="O29" s="170"/>
      <c r="P29" s="77"/>
    </row>
    <row r="30" spans="2:27" ht="18" customHeight="1" x14ac:dyDescent="0.35">
      <c r="C30" s="35"/>
      <c r="D30" s="5"/>
      <c r="E30" s="10"/>
      <c r="F30" s="10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2:27" ht="2" customHeight="1" x14ac:dyDescent="0.35">
      <c r="C31" s="6"/>
      <c r="D31" s="5"/>
      <c r="E31" s="143"/>
      <c r="F31" s="5"/>
      <c r="G31" s="143"/>
      <c r="H31" s="5"/>
      <c r="I31" s="143"/>
      <c r="J31" s="5"/>
      <c r="K31" s="143"/>
      <c r="L31" s="5"/>
      <c r="M31" s="143"/>
      <c r="N31" s="5"/>
      <c r="O31" s="143"/>
      <c r="P31" s="5"/>
    </row>
    <row r="32" spans="2:27" ht="19" x14ac:dyDescent="0.35">
      <c r="C32" s="8"/>
      <c r="D32" s="5"/>
      <c r="E32" s="13"/>
      <c r="F32" s="13"/>
      <c r="G32" s="29"/>
      <c r="H32" s="29"/>
      <c r="I32" s="19"/>
      <c r="J32" s="19"/>
      <c r="K32" s="36"/>
      <c r="L32" s="36"/>
      <c r="M32" s="37"/>
      <c r="N32" s="37"/>
      <c r="O32" s="38"/>
      <c r="P32" s="38"/>
    </row>
    <row r="33" spans="3:16" ht="2" customHeight="1" x14ac:dyDescent="0.35">
      <c r="C33" s="6"/>
      <c r="D33" s="5"/>
      <c r="E33" s="13"/>
      <c r="F33" s="13"/>
      <c r="G33" s="29"/>
      <c r="H33" s="29"/>
      <c r="I33" s="14"/>
      <c r="J33" s="14"/>
      <c r="K33" s="14"/>
      <c r="L33" s="14"/>
      <c r="M33" s="37"/>
      <c r="N33" s="37"/>
      <c r="O33" s="38"/>
      <c r="P33" s="38"/>
    </row>
    <row r="34" spans="3:16" ht="19" x14ac:dyDescent="0.35">
      <c r="C34" s="8"/>
      <c r="D34" s="5"/>
      <c r="E34" s="13"/>
      <c r="F34" s="13"/>
      <c r="G34" s="29"/>
      <c r="H34" s="29"/>
      <c r="I34" s="19"/>
      <c r="J34" s="19"/>
      <c r="K34" s="39"/>
      <c r="L34" s="39"/>
      <c r="M34" s="37"/>
      <c r="N34" s="37"/>
      <c r="O34" s="38"/>
      <c r="P34" s="38"/>
    </row>
    <row r="35" spans="3:16" ht="2" customHeight="1" x14ac:dyDescent="0.35">
      <c r="C35" s="8"/>
      <c r="D35" s="5"/>
      <c r="E35" s="11"/>
      <c r="F35" s="11"/>
      <c r="G35" s="30"/>
      <c r="H35" s="30"/>
      <c r="I35" s="12"/>
      <c r="J35" s="12"/>
      <c r="K35" s="12"/>
      <c r="L35" s="12"/>
      <c r="M35" s="37"/>
      <c r="N35" s="37"/>
      <c r="O35" s="38"/>
      <c r="P35" s="38"/>
    </row>
    <row r="36" spans="3:16" ht="19" x14ac:dyDescent="0.35">
      <c r="C36" s="8"/>
      <c r="D36" s="5"/>
      <c r="E36" s="10"/>
      <c r="F36" s="10"/>
      <c r="G36" s="30"/>
      <c r="H36" s="30"/>
      <c r="I36" s="18"/>
      <c r="J36" s="18"/>
      <c r="K36" s="22"/>
      <c r="L36" s="22"/>
      <c r="M36" s="37"/>
      <c r="N36" s="37"/>
      <c r="O36" s="38"/>
      <c r="P36" s="38"/>
    </row>
    <row r="37" spans="3:16" ht="2" customHeight="1" x14ac:dyDescent="0.35">
      <c r="C37" s="8"/>
      <c r="D37" s="5"/>
      <c r="E37" s="10"/>
      <c r="F37" s="10"/>
      <c r="G37" s="30"/>
      <c r="H37" s="30"/>
      <c r="I37" s="12"/>
      <c r="J37" s="12"/>
      <c r="K37" s="12"/>
      <c r="L37" s="12"/>
      <c r="M37" s="37"/>
      <c r="N37" s="37"/>
      <c r="O37" s="38"/>
      <c r="P37" s="38"/>
    </row>
    <row r="38" spans="3:16" ht="19" x14ac:dyDescent="0.35">
      <c r="C38" s="8"/>
      <c r="D38" s="5"/>
      <c r="E38" s="15"/>
      <c r="F38" s="15"/>
      <c r="G38" s="31"/>
      <c r="H38" s="31"/>
      <c r="I38" s="17"/>
      <c r="J38" s="17"/>
      <c r="K38" s="39"/>
      <c r="L38" s="39"/>
      <c r="M38" s="37"/>
      <c r="N38" s="37"/>
      <c r="O38" s="38"/>
      <c r="P38" s="38"/>
    </row>
    <row r="39" spans="3:16" ht="2" customHeight="1" x14ac:dyDescent="0.35">
      <c r="C39" s="8"/>
      <c r="D39" s="5"/>
      <c r="E39" s="15"/>
      <c r="F39" s="15"/>
      <c r="G39" s="31"/>
      <c r="H39" s="31"/>
      <c r="I39" s="16"/>
      <c r="J39" s="16"/>
      <c r="K39" s="16"/>
      <c r="L39" s="16"/>
      <c r="M39" s="37"/>
      <c r="N39" s="37"/>
      <c r="O39" s="38"/>
      <c r="P39" s="38"/>
    </row>
    <row r="40" spans="3:16" ht="19" x14ac:dyDescent="0.35">
      <c r="C40" s="8"/>
      <c r="D40" s="5"/>
      <c r="E40" s="15"/>
      <c r="F40" s="15"/>
      <c r="G40" s="41"/>
      <c r="H40" s="41"/>
      <c r="I40" s="42"/>
      <c r="J40" s="42"/>
      <c r="K40" s="43"/>
      <c r="L40" s="43"/>
      <c r="M40" s="37"/>
      <c r="N40" s="37"/>
      <c r="O40" s="38"/>
      <c r="P40" s="38"/>
    </row>
    <row r="41" spans="3:16" ht="2" customHeight="1" x14ac:dyDescent="0.35">
      <c r="C41" s="8"/>
      <c r="D41" s="5"/>
      <c r="E41" s="10"/>
      <c r="F41" s="10"/>
      <c r="G41" s="143"/>
      <c r="H41" s="5"/>
      <c r="I41" s="143"/>
      <c r="J41" s="5"/>
      <c r="K41" s="143"/>
      <c r="L41" s="5"/>
      <c r="M41" s="143"/>
      <c r="N41" s="5"/>
      <c r="O41" s="143"/>
      <c r="P41" s="5"/>
    </row>
    <row r="42" spans="3:16" ht="19" x14ac:dyDescent="0.35">
      <c r="C42" s="33"/>
      <c r="D42" s="5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3:16" x14ac:dyDescent="0.35">
      <c r="C43" s="5"/>
      <c r="D43" s="5"/>
      <c r="E43" s="143"/>
      <c r="F43" s="5"/>
      <c r="G43" s="143"/>
      <c r="H43" s="5"/>
      <c r="I43" s="143"/>
      <c r="J43" s="5"/>
      <c r="K43" s="143"/>
      <c r="L43" s="5"/>
      <c r="M43" s="143"/>
      <c r="N43" s="5"/>
      <c r="O43" s="143"/>
      <c r="P43" s="5"/>
    </row>
    <row r="44" spans="3:16" ht="18" customHeight="1" x14ac:dyDescent="0.35">
      <c r="C44" s="33"/>
      <c r="D44" s="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3:16" x14ac:dyDescent="0.35">
      <c r="C45" s="5"/>
      <c r="D45" s="5"/>
      <c r="E45" s="143"/>
      <c r="F45" s="5"/>
      <c r="G45" s="143"/>
      <c r="H45" s="5"/>
      <c r="I45" s="143"/>
      <c r="J45" s="5"/>
      <c r="K45" s="143"/>
      <c r="L45" s="5"/>
      <c r="M45" s="143"/>
      <c r="N45" s="5"/>
      <c r="O45" s="143"/>
      <c r="P45" s="5"/>
    </row>
    <row r="46" spans="3:16" x14ac:dyDescent="0.35">
      <c r="C46" s="5"/>
      <c r="D46" s="5"/>
      <c r="E46" s="143"/>
      <c r="F46" s="5"/>
      <c r="G46" s="143"/>
      <c r="H46" s="5"/>
      <c r="I46" s="143"/>
      <c r="J46" s="5"/>
      <c r="K46" s="143"/>
      <c r="L46" s="5"/>
      <c r="M46" s="143"/>
      <c r="N46" s="5"/>
      <c r="O46" s="143"/>
      <c r="P46" s="5"/>
    </row>
    <row r="47" spans="3:16" x14ac:dyDescent="0.35">
      <c r="C47" s="5"/>
      <c r="D47" s="5"/>
      <c r="E47" s="143"/>
      <c r="F47" s="5"/>
      <c r="G47" s="143"/>
      <c r="H47" s="5"/>
      <c r="I47" s="143"/>
      <c r="J47" s="5"/>
      <c r="K47" s="143"/>
      <c r="L47" s="5"/>
      <c r="M47" s="143"/>
      <c r="N47" s="5"/>
      <c r="O47" s="143"/>
      <c r="P47" s="5"/>
    </row>
    <row r="48" spans="3:16" x14ac:dyDescent="0.35">
      <c r="C48" s="5"/>
      <c r="D48" s="5"/>
      <c r="E48" s="143"/>
      <c r="F48" s="5"/>
      <c r="G48" s="143"/>
      <c r="H48" s="5"/>
      <c r="I48" s="143"/>
      <c r="J48" s="5"/>
      <c r="K48" s="143"/>
      <c r="L48" s="5"/>
      <c r="M48" s="143"/>
      <c r="N48" s="5"/>
      <c r="O48" s="143"/>
      <c r="P48" s="5"/>
    </row>
    <row r="49" spans="3:16" x14ac:dyDescent="0.35">
      <c r="C49" s="5"/>
      <c r="D49" s="5"/>
      <c r="E49" s="143"/>
      <c r="F49" s="5"/>
      <c r="G49" s="143"/>
      <c r="H49" s="5"/>
      <c r="I49" s="143"/>
      <c r="J49" s="5"/>
      <c r="K49" s="143"/>
      <c r="L49" s="5"/>
      <c r="M49" s="143"/>
      <c r="N49" s="5"/>
      <c r="O49" s="143"/>
      <c r="P49" s="5"/>
    </row>
    <row r="50" spans="3:16" x14ac:dyDescent="0.35">
      <c r="C50" s="5"/>
      <c r="D50" s="5"/>
      <c r="E50" s="143"/>
      <c r="F50" s="5"/>
      <c r="G50" s="143"/>
      <c r="H50" s="5"/>
      <c r="I50" s="143"/>
      <c r="J50" s="5"/>
      <c r="K50" s="143"/>
      <c r="L50" s="5"/>
      <c r="M50" s="143"/>
      <c r="N50" s="5"/>
      <c r="O50" s="143"/>
      <c r="P50" s="5"/>
    </row>
    <row r="51" spans="3:16" x14ac:dyDescent="0.35">
      <c r="C51" s="5"/>
      <c r="D51" s="5"/>
      <c r="E51" s="143"/>
      <c r="F51" s="5"/>
      <c r="G51" s="143"/>
      <c r="H51" s="5"/>
      <c r="I51" s="143"/>
      <c r="J51" s="5"/>
      <c r="K51" s="143"/>
      <c r="L51" s="5"/>
      <c r="M51" s="143"/>
      <c r="N51" s="5"/>
      <c r="O51" s="143"/>
      <c r="P51" s="5"/>
    </row>
    <row r="52" spans="3:16" x14ac:dyDescent="0.35">
      <c r="C52" s="5"/>
      <c r="D52" s="5"/>
      <c r="E52" s="143"/>
      <c r="F52" s="5"/>
      <c r="G52" s="143"/>
      <c r="H52" s="5"/>
      <c r="I52" s="143"/>
      <c r="J52" s="5"/>
      <c r="K52" s="143"/>
      <c r="L52" s="5"/>
      <c r="M52" s="143"/>
      <c r="N52" s="5"/>
      <c r="O52" s="143"/>
      <c r="P52" s="5"/>
    </row>
    <row r="53" spans="3:16" x14ac:dyDescent="0.35">
      <c r="C53" s="5"/>
      <c r="D53" s="5"/>
      <c r="E53" s="143"/>
      <c r="F53" s="5"/>
      <c r="G53" s="143"/>
      <c r="H53" s="5"/>
      <c r="I53" s="143"/>
      <c r="J53" s="5"/>
      <c r="K53" s="143"/>
      <c r="L53" s="5"/>
      <c r="M53" s="143"/>
      <c r="N53" s="5"/>
      <c r="O53" s="143"/>
      <c r="P53" s="5"/>
    </row>
    <row r="54" spans="3:16" x14ac:dyDescent="0.35">
      <c r="C54" s="5"/>
      <c r="D54" s="5"/>
      <c r="E54" s="143"/>
      <c r="F54" s="5"/>
      <c r="G54" s="143"/>
      <c r="H54" s="5"/>
      <c r="I54" s="143"/>
      <c r="J54" s="5"/>
      <c r="K54" s="143"/>
      <c r="L54" s="5"/>
      <c r="M54" s="143"/>
      <c r="N54" s="5"/>
      <c r="O54" s="143"/>
      <c r="P54" s="5"/>
    </row>
    <row r="55" spans="3:16" x14ac:dyDescent="0.35">
      <c r="C55" s="5"/>
      <c r="D55" s="5"/>
      <c r="E55" s="143"/>
      <c r="F55" s="5"/>
      <c r="G55" s="143"/>
      <c r="H55" s="5"/>
      <c r="I55" s="143"/>
      <c r="J55" s="5"/>
      <c r="K55" s="143"/>
      <c r="L55" s="5"/>
      <c r="M55" s="143"/>
      <c r="N55" s="5"/>
      <c r="O55" s="143"/>
      <c r="P55" s="5"/>
    </row>
    <row r="56" spans="3:16" x14ac:dyDescent="0.35">
      <c r="C56" s="5"/>
      <c r="D56" s="5"/>
      <c r="E56" s="143"/>
      <c r="F56" s="5"/>
      <c r="G56" s="143"/>
      <c r="H56" s="5"/>
      <c r="I56" s="143"/>
      <c r="J56" s="5"/>
      <c r="K56" s="143"/>
      <c r="L56" s="5"/>
      <c r="M56" s="143"/>
      <c r="N56" s="5"/>
      <c r="O56" s="143"/>
      <c r="P56" s="5"/>
    </row>
    <row r="57" spans="3:16" x14ac:dyDescent="0.35">
      <c r="C57" s="5"/>
      <c r="D57" s="5"/>
      <c r="E57" s="143"/>
      <c r="F57" s="5"/>
      <c r="G57" s="143"/>
      <c r="H57" s="5"/>
      <c r="I57" s="143"/>
      <c r="J57" s="5"/>
      <c r="K57" s="143"/>
      <c r="L57" s="5"/>
      <c r="M57" s="143"/>
      <c r="N57" s="5"/>
      <c r="O57" s="143"/>
      <c r="P57" s="5"/>
    </row>
    <row r="58" spans="3:16" x14ac:dyDescent="0.35">
      <c r="C58" s="5"/>
      <c r="D58" s="5"/>
      <c r="E58" s="143"/>
      <c r="F58" s="5"/>
      <c r="G58" s="143"/>
      <c r="H58" s="5"/>
      <c r="I58" s="143"/>
      <c r="J58" s="5"/>
      <c r="K58" s="143"/>
      <c r="L58" s="5"/>
      <c r="M58" s="143"/>
      <c r="N58" s="5"/>
      <c r="O58" s="143"/>
      <c r="P58" s="5"/>
    </row>
    <row r="59" spans="3:16" x14ac:dyDescent="0.35">
      <c r="C59" s="5"/>
      <c r="D59" s="5"/>
      <c r="E59" s="143"/>
      <c r="F59" s="5"/>
      <c r="G59" s="143"/>
      <c r="H59" s="5"/>
      <c r="I59" s="143"/>
      <c r="J59" s="5"/>
      <c r="K59" s="143"/>
      <c r="L59" s="5"/>
      <c r="M59" s="143"/>
      <c r="N59" s="5"/>
      <c r="O59" s="143"/>
      <c r="P59" s="5"/>
    </row>
    <row r="60" spans="3:16" x14ac:dyDescent="0.35">
      <c r="C60" s="5"/>
      <c r="D60" s="5"/>
      <c r="E60" s="143"/>
      <c r="F60" s="5"/>
      <c r="G60" s="143"/>
      <c r="H60" s="5"/>
      <c r="I60" s="143"/>
      <c r="J60" s="5"/>
      <c r="K60" s="143"/>
      <c r="L60" s="5"/>
      <c r="M60" s="143"/>
      <c r="N60" s="5"/>
      <c r="O60" s="143"/>
      <c r="P60" s="5"/>
    </row>
    <row r="61" spans="3:16" x14ac:dyDescent="0.35">
      <c r="C61" s="5"/>
      <c r="D61" s="5"/>
      <c r="E61" s="143"/>
      <c r="F61" s="5"/>
      <c r="G61" s="143"/>
      <c r="H61" s="5"/>
      <c r="I61" s="143"/>
      <c r="J61" s="5"/>
      <c r="K61" s="143"/>
      <c r="L61" s="5"/>
      <c r="M61" s="143"/>
      <c r="N61" s="5"/>
      <c r="O61" s="143"/>
      <c r="P61" s="5"/>
    </row>
    <row r="62" spans="3:16" x14ac:dyDescent="0.35">
      <c r="C62" s="5"/>
      <c r="D62" s="5"/>
      <c r="E62" s="143"/>
      <c r="F62" s="5"/>
      <c r="G62" s="143"/>
      <c r="H62" s="5"/>
      <c r="I62" s="143"/>
      <c r="J62" s="5"/>
      <c r="K62" s="143"/>
      <c r="L62" s="5"/>
      <c r="M62" s="143"/>
      <c r="N62" s="5"/>
      <c r="O62" s="143"/>
      <c r="P62" s="5"/>
    </row>
    <row r="63" spans="3:16" x14ac:dyDescent="0.35">
      <c r="C63" s="5"/>
      <c r="D63" s="5"/>
      <c r="E63" s="143"/>
      <c r="F63" s="5"/>
      <c r="G63" s="143"/>
      <c r="H63" s="5"/>
      <c r="I63" s="143"/>
      <c r="J63" s="5"/>
      <c r="K63" s="143"/>
      <c r="L63" s="5"/>
      <c r="M63" s="143"/>
      <c r="N63" s="5"/>
      <c r="O63" s="143"/>
      <c r="P63" s="5"/>
    </row>
    <row r="64" spans="3:16" x14ac:dyDescent="0.35">
      <c r="C64" s="5"/>
      <c r="D64" s="5"/>
      <c r="E64" s="143"/>
      <c r="F64" s="5"/>
      <c r="G64" s="143"/>
      <c r="H64" s="5"/>
      <c r="I64" s="143"/>
      <c r="J64" s="5"/>
      <c r="K64" s="143"/>
      <c r="L64" s="5"/>
      <c r="M64" s="143"/>
      <c r="N64" s="5"/>
      <c r="O64" s="143"/>
      <c r="P64" s="5"/>
    </row>
    <row r="65" spans="3:16" x14ac:dyDescent="0.35">
      <c r="C65" s="5"/>
      <c r="D65" s="5"/>
      <c r="E65" s="143"/>
      <c r="F65" s="5"/>
      <c r="G65" s="143"/>
      <c r="H65" s="5"/>
      <c r="I65" s="143"/>
      <c r="J65" s="5"/>
      <c r="K65" s="143"/>
      <c r="L65" s="5"/>
      <c r="M65" s="143"/>
      <c r="N65" s="5"/>
      <c r="O65" s="143"/>
      <c r="P65" s="5"/>
    </row>
    <row r="66" spans="3:16" x14ac:dyDescent="0.35">
      <c r="C66" s="5"/>
      <c r="D66" s="5"/>
      <c r="E66" s="143"/>
      <c r="F66" s="5"/>
      <c r="G66" s="143"/>
      <c r="H66" s="5"/>
      <c r="I66" s="143"/>
      <c r="J66" s="5"/>
      <c r="K66" s="143"/>
      <c r="L66" s="5"/>
      <c r="M66" s="143"/>
      <c r="N66" s="5"/>
      <c r="O66" s="143"/>
      <c r="P66" s="5"/>
    </row>
    <row r="67" spans="3:16" x14ac:dyDescent="0.35">
      <c r="C67" s="5"/>
      <c r="D67" s="5"/>
      <c r="E67" s="143"/>
      <c r="F67" s="5"/>
      <c r="G67" s="143"/>
      <c r="H67" s="5"/>
      <c r="I67" s="143"/>
      <c r="J67" s="5"/>
      <c r="K67" s="143"/>
      <c r="L67" s="5"/>
      <c r="M67" s="143"/>
      <c r="N67" s="5"/>
      <c r="O67" s="143"/>
      <c r="P67" s="5"/>
    </row>
    <row r="68" spans="3:16" x14ac:dyDescent="0.35">
      <c r="C68" s="5"/>
      <c r="D68" s="5"/>
      <c r="E68" s="143"/>
      <c r="F68" s="5"/>
      <c r="G68" s="143"/>
      <c r="H68" s="5"/>
      <c r="I68" s="143"/>
      <c r="J68" s="5"/>
      <c r="K68" s="143"/>
      <c r="L68" s="5"/>
      <c r="M68" s="143"/>
      <c r="N68" s="5"/>
      <c r="O68" s="143"/>
      <c r="P68" s="5"/>
    </row>
    <row r="69" spans="3:16" x14ac:dyDescent="0.35">
      <c r="C69" s="5"/>
      <c r="D69" s="5"/>
      <c r="E69" s="143"/>
      <c r="F69" s="5"/>
      <c r="G69" s="143"/>
      <c r="H69" s="5"/>
      <c r="I69" s="143"/>
      <c r="J69" s="5"/>
      <c r="K69" s="143"/>
      <c r="L69" s="5"/>
      <c r="M69" s="143"/>
      <c r="N69" s="5"/>
      <c r="O69" s="143"/>
      <c r="P69" s="5"/>
    </row>
    <row r="70" spans="3:16" x14ac:dyDescent="0.35">
      <c r="C70" s="5"/>
      <c r="D70" s="5"/>
      <c r="E70" s="143"/>
      <c r="F70" s="5"/>
      <c r="G70" s="143"/>
      <c r="H70" s="5"/>
      <c r="I70" s="143"/>
      <c r="J70" s="5"/>
      <c r="K70" s="143"/>
      <c r="L70" s="5"/>
      <c r="M70" s="143"/>
      <c r="N70" s="5"/>
      <c r="O70" s="143"/>
      <c r="P70" s="5"/>
    </row>
    <row r="71" spans="3:16" x14ac:dyDescent="0.35">
      <c r="C71" s="5"/>
      <c r="D71" s="5"/>
      <c r="E71" s="143"/>
      <c r="F71" s="5"/>
      <c r="G71" s="143"/>
      <c r="H71" s="5"/>
      <c r="I71" s="143"/>
      <c r="J71" s="5"/>
      <c r="K71" s="143"/>
      <c r="L71" s="5"/>
      <c r="M71" s="143"/>
      <c r="N71" s="5"/>
      <c r="O71" s="143"/>
      <c r="P71" s="5"/>
    </row>
    <row r="72" spans="3:16" x14ac:dyDescent="0.35">
      <c r="C72" s="5"/>
      <c r="D72" s="5"/>
      <c r="E72" s="143"/>
      <c r="F72" s="5"/>
      <c r="G72" s="143"/>
      <c r="H72" s="5"/>
      <c r="I72" s="143"/>
      <c r="J72" s="5"/>
      <c r="K72" s="143"/>
      <c r="L72" s="5"/>
      <c r="M72" s="143"/>
      <c r="N72" s="5"/>
      <c r="O72" s="143"/>
      <c r="P72" s="5"/>
    </row>
    <row r="73" spans="3:16" x14ac:dyDescent="0.35">
      <c r="C73" s="5"/>
      <c r="D73" s="5"/>
      <c r="E73" s="143"/>
      <c r="F73" s="5"/>
      <c r="G73" s="143"/>
      <c r="H73" s="5"/>
      <c r="I73" s="143"/>
      <c r="J73" s="5"/>
      <c r="K73" s="143"/>
      <c r="L73" s="5"/>
      <c r="M73" s="143"/>
      <c r="N73" s="5"/>
      <c r="O73" s="143"/>
      <c r="P73" s="5"/>
    </row>
    <row r="74" spans="3:16" x14ac:dyDescent="0.35">
      <c r="C74" s="5"/>
      <c r="D74" s="5"/>
      <c r="E74" s="143"/>
      <c r="F74" s="5"/>
      <c r="G74" s="143"/>
      <c r="H74" s="5"/>
      <c r="I74" s="143"/>
      <c r="J74" s="5"/>
      <c r="K74" s="143"/>
      <c r="L74" s="5"/>
      <c r="M74" s="143"/>
      <c r="N74" s="5"/>
      <c r="O74" s="143"/>
      <c r="P74" s="5"/>
    </row>
    <row r="75" spans="3:16" x14ac:dyDescent="0.35">
      <c r="C75" s="5"/>
      <c r="D75" s="5"/>
      <c r="E75" s="143"/>
      <c r="F75" s="5"/>
      <c r="G75" s="143"/>
      <c r="H75" s="5"/>
      <c r="I75" s="143"/>
      <c r="J75" s="5"/>
      <c r="K75" s="143"/>
      <c r="L75" s="5"/>
      <c r="M75" s="143"/>
      <c r="N75" s="5"/>
      <c r="O75" s="143"/>
      <c r="P75" s="5"/>
    </row>
    <row r="76" spans="3:16" x14ac:dyDescent="0.35">
      <c r="C76" s="5"/>
      <c r="D76" s="5"/>
      <c r="E76" s="143"/>
      <c r="F76" s="5"/>
      <c r="G76" s="143"/>
      <c r="H76" s="5"/>
      <c r="I76" s="143"/>
      <c r="J76" s="5"/>
      <c r="K76" s="143"/>
      <c r="L76" s="5"/>
      <c r="M76" s="143"/>
      <c r="N76" s="5"/>
      <c r="O76" s="143"/>
      <c r="P76" s="5"/>
    </row>
  </sheetData>
  <sheetProtection algorithmName="SHA-512" hashValue="cpJw7FDBxaieYa9LJSrjb8TapLxCruUox0xPg4OwQVxFRXq3UCzqD4a3nvZYrd8rp1EQXXeFlps65Mp4xvFjTA==" saltValue="O/SdFrtCXFsp5I5NrEq6JA==" spinCount="100000" sheet="1" scenarios="1"/>
  <mergeCells count="4">
    <mergeCell ref="Y2:AA8"/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265" priority="12" operator="equal">
      <formula>0</formula>
    </cfRule>
    <cfRule type="cellIs" dxfId="264" priority="13" operator="between">
      <formula>0.1</formula>
      <formula>2.5</formula>
    </cfRule>
    <cfRule type="cellIs" dxfId="263" priority="14" operator="between">
      <formula>2.51</formula>
      <formula>3.99</formula>
    </cfRule>
    <cfRule type="cellIs" dxfId="262" priority="15" operator="greaterThanOrEqual">
      <formula>4</formula>
    </cfRule>
  </conditionalFormatting>
  <conditionalFormatting sqref="E12:W26">
    <cfRule type="containsBlanks" dxfId="261" priority="16">
      <formula>LEN(TRIM(E12))=0</formula>
    </cfRule>
    <cfRule type="cellIs" dxfId="260" priority="17" operator="between">
      <formula>0</formula>
      <formula>0.9</formula>
    </cfRule>
    <cfRule type="cellIs" dxfId="259" priority="23" operator="between">
      <formula>0.1</formula>
      <formula>2.5</formula>
    </cfRule>
    <cfRule type="cellIs" dxfId="258" priority="24" operator="between">
      <formula>2.51</formula>
      <formula>3.99</formula>
    </cfRule>
    <cfRule type="cellIs" dxfId="257" priority="25" operator="between">
      <formula>4.1</formula>
      <formula>5</formula>
    </cfRule>
    <cfRule type="cellIs" dxfId="256" priority="26" operator="greaterThanOrEqual">
      <formula>5.1</formula>
    </cfRule>
  </conditionalFormatting>
  <conditionalFormatting sqref="E28 G28 I28 K28 M28 O28 Q28 S28 U28 W28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255" priority="7" operator="equal">
      <formula>0</formula>
    </cfRule>
    <cfRule type="cellIs" dxfId="254" priority="8" operator="between">
      <formula>0.1</formula>
      <formula>2.5</formula>
    </cfRule>
    <cfRule type="cellIs" dxfId="253" priority="9" operator="between">
      <formula>2.51</formula>
      <formula>3.99</formula>
    </cfRule>
    <cfRule type="cellIs" dxfId="252" priority="10" operator="greaterThanOrEqual">
      <formula>4</formula>
    </cfRule>
  </conditionalFormatting>
  <conditionalFormatting sqref="AA12:AA26">
    <cfRule type="iconSet" priority="1">
      <iconSet iconSet="4TrafficLights">
        <cfvo type="percent" val="0"/>
        <cfvo type="num" val="0.1"/>
        <cfvo type="num" val="2.5" gte="0"/>
        <cfvo type="num" val="3.5"/>
      </iconSet>
    </cfRule>
    <cfRule type="cellIs" dxfId="251" priority="2" operator="equal">
      <formula>0</formula>
    </cfRule>
    <cfRule type="cellIs" dxfId="250" priority="3" operator="between">
      <formula>0.1</formula>
      <formula>2.5</formula>
    </cfRule>
    <cfRule type="cellIs" dxfId="249" priority="4" operator="between">
      <formula>2.51</formula>
      <formula>3.99</formula>
    </cfRule>
    <cfRule type="cellIs" dxfId="248" priority="5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D7DE-9F6A-4CDB-8CE7-BC2CBB0CE89B}">
  <sheetPr codeName="Feuil4">
    <tabColor theme="3" tint="0.749992370372631"/>
    <pageSetUpPr fitToPage="1"/>
  </sheetPr>
  <dimension ref="B1:AA70"/>
  <sheetViews>
    <sheetView zoomScale="90" zoomScaleNormal="90" workbookViewId="0">
      <pane xSplit="4" ySplit="11" topLeftCell="E19" activePane="bottomRight" state="frozen"/>
      <selection activeCell="Y17" sqref="Y17"/>
      <selection pane="topRight" activeCell="Y17" sqref="Y17"/>
      <selection pane="bottomLeft" activeCell="Y17" sqref="Y17"/>
      <selection pane="bottomRight" activeCell="E4" sqref="E4:W6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66.332031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9.75" customWidth="1"/>
    <col min="26" max="26" width="0.4140625" customWidth="1"/>
    <col min="27" max="27" width="15.75" customWidth="1"/>
    <col min="35" max="35" width="2.6640625" customWidth="1"/>
  </cols>
  <sheetData>
    <row r="1" spans="2:27" ht="9.5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5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225"/>
      <c r="Z2" s="225"/>
      <c r="AA2" s="225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5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225"/>
      <c r="Z3" s="225"/>
      <c r="AA3" s="225"/>
    </row>
    <row r="4" spans="2:27" ht="10" customHeight="1" x14ac:dyDescent="0.35">
      <c r="B4" s="84"/>
      <c r="C4" s="84"/>
      <c r="D4" s="84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225"/>
      <c r="Z4" s="225"/>
      <c r="AA4" s="225"/>
    </row>
    <row r="5" spans="2:27" ht="10" customHeight="1" x14ac:dyDescent="0.35">
      <c r="B5" s="84"/>
      <c r="C5" s="84"/>
      <c r="D5" s="172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225"/>
      <c r="Z5" s="225"/>
      <c r="AA5" s="225"/>
    </row>
    <row r="6" spans="2:27" ht="10" customHeight="1" x14ac:dyDescent="0.35">
      <c r="B6" s="84"/>
      <c r="C6" s="84"/>
      <c r="D6" s="172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225"/>
      <c r="Z6" s="225"/>
      <c r="AA6" s="225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225"/>
      <c r="Z7" s="225"/>
      <c r="AA7" s="225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5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225"/>
      <c r="Z8" s="225"/>
      <c r="AA8" s="225"/>
    </row>
    <row r="9" spans="2:27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34"/>
      <c r="Y10" s="134"/>
      <c r="Z10" s="134"/>
      <c r="AA10" s="135" t="s">
        <v>47</v>
      </c>
    </row>
    <row r="11" spans="2:27" ht="19" x14ac:dyDescent="0.35">
      <c r="B11" s="78" t="s">
        <v>45</v>
      </c>
      <c r="C11" s="90" t="s">
        <v>65</v>
      </c>
      <c r="D11" s="5"/>
      <c r="E11" s="137">
        <v>1</v>
      </c>
      <c r="F11" s="137"/>
      <c r="G11" s="137">
        <v>2</v>
      </c>
      <c r="H11" s="137"/>
      <c r="I11" s="137">
        <v>3</v>
      </c>
      <c r="J11" s="137"/>
      <c r="K11" s="137">
        <v>4</v>
      </c>
      <c r="L11" s="137"/>
      <c r="M11" s="137">
        <v>5</v>
      </c>
      <c r="N11" s="137"/>
      <c r="O11" s="137">
        <v>6</v>
      </c>
      <c r="P11" s="137"/>
      <c r="Q11" s="137">
        <v>7</v>
      </c>
      <c r="R11" s="137"/>
      <c r="S11" s="137">
        <v>8</v>
      </c>
      <c r="T11" s="137"/>
      <c r="U11" s="137">
        <v>9</v>
      </c>
      <c r="V11" s="137"/>
      <c r="W11" s="137">
        <v>10</v>
      </c>
      <c r="X11" s="134"/>
      <c r="Y11" s="134"/>
      <c r="Z11" s="134"/>
      <c r="AA11" s="136" t="s">
        <v>48</v>
      </c>
    </row>
    <row r="12" spans="2:27" ht="67" customHeight="1" x14ac:dyDescent="0.35">
      <c r="B12" s="10">
        <v>1</v>
      </c>
      <c r="C12" s="77" t="s">
        <v>73</v>
      </c>
      <c r="D12" s="5"/>
      <c r="E12" s="165">
        <v>4</v>
      </c>
      <c r="F12" s="160"/>
      <c r="G12" s="161">
        <v>5</v>
      </c>
      <c r="H12" s="160"/>
      <c r="I12" s="161">
        <v>4</v>
      </c>
      <c r="J12" s="160"/>
      <c r="K12" s="161">
        <v>4</v>
      </c>
      <c r="L12" s="160"/>
      <c r="M12" s="161">
        <v>4</v>
      </c>
      <c r="N12" s="160"/>
      <c r="O12" s="161">
        <v>5</v>
      </c>
      <c r="P12" s="160"/>
      <c r="Q12" s="161"/>
      <c r="R12" s="160"/>
      <c r="S12" s="161"/>
      <c r="T12" s="160"/>
      <c r="U12" s="161"/>
      <c r="V12" s="160"/>
      <c r="W12" s="161"/>
      <c r="X12" s="134"/>
      <c r="Y12" s="277">
        <f t="shared" ref="Y12:Y20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26</v>
      </c>
      <c r="Z12" s="76"/>
      <c r="AA12" s="278">
        <f t="shared" ref="AA12:AA20" si="1">IF(Y12&gt;0,(Y12/(COUNTIFS(E12:W12,"&lt;5,1",E12:W12,"&gt;0,1"))),(0))</f>
        <v>4.333333333333333</v>
      </c>
    </row>
    <row r="13" spans="2:27" ht="35" customHeight="1" x14ac:dyDescent="0.35">
      <c r="B13" s="10">
        <v>2</v>
      </c>
      <c r="C13" s="77" t="s">
        <v>74</v>
      </c>
      <c r="D13" s="5"/>
      <c r="E13" s="161">
        <v>4</v>
      </c>
      <c r="F13" s="160"/>
      <c r="G13" s="161">
        <v>5</v>
      </c>
      <c r="H13" s="160"/>
      <c r="I13" s="161">
        <v>4</v>
      </c>
      <c r="J13" s="160"/>
      <c r="K13" s="161">
        <v>4</v>
      </c>
      <c r="L13" s="160"/>
      <c r="M13" s="161">
        <v>4</v>
      </c>
      <c r="N13" s="160"/>
      <c r="O13" s="161">
        <v>4</v>
      </c>
      <c r="P13" s="160"/>
      <c r="Q13" s="161"/>
      <c r="R13" s="160"/>
      <c r="S13" s="161"/>
      <c r="T13" s="160"/>
      <c r="U13" s="161"/>
      <c r="V13" s="160"/>
      <c r="W13" s="161"/>
      <c r="X13" s="134"/>
      <c r="Y13" s="277">
        <f t="shared" si="0"/>
        <v>25</v>
      </c>
      <c r="Z13" s="76"/>
      <c r="AA13" s="278">
        <f t="shared" si="1"/>
        <v>4.166666666666667</v>
      </c>
    </row>
    <row r="14" spans="2:27" ht="38" customHeight="1" x14ac:dyDescent="0.35">
      <c r="B14" s="10">
        <v>3</v>
      </c>
      <c r="C14" s="77" t="s">
        <v>72</v>
      </c>
      <c r="D14" s="5"/>
      <c r="E14" s="161">
        <v>4</v>
      </c>
      <c r="F14" s="160"/>
      <c r="G14" s="161">
        <v>4</v>
      </c>
      <c r="H14" s="160"/>
      <c r="I14" s="161">
        <v>4</v>
      </c>
      <c r="J14" s="160"/>
      <c r="K14" s="161">
        <v>2</v>
      </c>
      <c r="L14" s="160"/>
      <c r="M14" s="161">
        <v>4</v>
      </c>
      <c r="N14" s="160"/>
      <c r="O14" s="161">
        <v>4</v>
      </c>
      <c r="P14" s="160"/>
      <c r="Q14" s="161"/>
      <c r="R14" s="160"/>
      <c r="S14" s="161"/>
      <c r="T14" s="160"/>
      <c r="U14" s="161"/>
      <c r="V14" s="160"/>
      <c r="W14" s="161"/>
      <c r="X14" s="134"/>
      <c r="Y14" s="277">
        <f t="shared" si="0"/>
        <v>22</v>
      </c>
      <c r="Z14" s="76"/>
      <c r="AA14" s="278">
        <f t="shared" si="1"/>
        <v>3.6666666666666665</v>
      </c>
    </row>
    <row r="15" spans="2:27" ht="35.5" customHeight="1" x14ac:dyDescent="0.35">
      <c r="B15" s="10">
        <v>4</v>
      </c>
      <c r="C15" s="77" t="s">
        <v>71</v>
      </c>
      <c r="D15" s="5"/>
      <c r="E15" s="161">
        <v>5</v>
      </c>
      <c r="F15" s="160"/>
      <c r="G15" s="161">
        <v>5</v>
      </c>
      <c r="H15" s="160"/>
      <c r="I15" s="161">
        <v>5</v>
      </c>
      <c r="J15" s="160"/>
      <c r="K15" s="161">
        <v>5</v>
      </c>
      <c r="L15" s="160"/>
      <c r="M15" s="161">
        <v>5</v>
      </c>
      <c r="N15" s="160"/>
      <c r="O15" s="161">
        <v>4</v>
      </c>
      <c r="P15" s="160"/>
      <c r="Q15" s="161"/>
      <c r="R15" s="160"/>
      <c r="S15" s="161"/>
      <c r="T15" s="160"/>
      <c r="U15" s="161"/>
      <c r="V15" s="160"/>
      <c r="W15" s="161"/>
      <c r="X15" s="134"/>
      <c r="Y15" s="277">
        <f t="shared" si="0"/>
        <v>29</v>
      </c>
      <c r="Z15" s="76"/>
      <c r="AA15" s="278">
        <f t="shared" si="1"/>
        <v>4.833333333333333</v>
      </c>
    </row>
    <row r="16" spans="2:27" ht="48.5" customHeight="1" x14ac:dyDescent="0.35">
      <c r="B16" s="10">
        <v>5</v>
      </c>
      <c r="C16" s="77" t="s">
        <v>70</v>
      </c>
      <c r="D16" s="5"/>
      <c r="E16" s="161">
        <v>4</v>
      </c>
      <c r="F16" s="160"/>
      <c r="G16" s="161">
        <v>5</v>
      </c>
      <c r="H16" s="160"/>
      <c r="I16" s="161">
        <v>4</v>
      </c>
      <c r="J16" s="160"/>
      <c r="K16" s="161">
        <v>3</v>
      </c>
      <c r="L16" s="160"/>
      <c r="M16" s="161">
        <v>3</v>
      </c>
      <c r="N16" s="160"/>
      <c r="O16" s="161">
        <v>4</v>
      </c>
      <c r="P16" s="160"/>
      <c r="Q16" s="161"/>
      <c r="R16" s="160"/>
      <c r="S16" s="161"/>
      <c r="T16" s="160"/>
      <c r="U16" s="161"/>
      <c r="V16" s="160"/>
      <c r="W16" s="161"/>
      <c r="X16" s="134"/>
      <c r="Y16" s="277">
        <f t="shared" si="0"/>
        <v>23</v>
      </c>
      <c r="Z16" s="76"/>
      <c r="AA16" s="278">
        <f t="shared" si="1"/>
        <v>3.8333333333333335</v>
      </c>
    </row>
    <row r="17" spans="2:27" ht="34.5" customHeight="1" x14ac:dyDescent="0.35">
      <c r="B17" s="10">
        <v>6</v>
      </c>
      <c r="C17" s="77" t="s">
        <v>69</v>
      </c>
      <c r="D17" s="5"/>
      <c r="E17" s="161">
        <v>4</v>
      </c>
      <c r="F17" s="160"/>
      <c r="G17" s="161">
        <v>4</v>
      </c>
      <c r="H17" s="160"/>
      <c r="I17" s="161">
        <v>3</v>
      </c>
      <c r="J17" s="160"/>
      <c r="K17" s="161">
        <v>2</v>
      </c>
      <c r="L17" s="160"/>
      <c r="M17" s="161">
        <v>4</v>
      </c>
      <c r="N17" s="160"/>
      <c r="O17" s="161">
        <v>4</v>
      </c>
      <c r="P17" s="160"/>
      <c r="Q17" s="161"/>
      <c r="R17" s="160"/>
      <c r="S17" s="161"/>
      <c r="T17" s="160"/>
      <c r="U17" s="161"/>
      <c r="V17" s="160"/>
      <c r="W17" s="161"/>
      <c r="X17" s="134"/>
      <c r="Y17" s="277">
        <f t="shared" si="0"/>
        <v>21</v>
      </c>
      <c r="Z17" s="76"/>
      <c r="AA17" s="278">
        <f t="shared" si="1"/>
        <v>3.5</v>
      </c>
    </row>
    <row r="18" spans="2:27" ht="43.5" x14ac:dyDescent="0.35">
      <c r="B18" s="10">
        <v>7</v>
      </c>
      <c r="C18" s="77" t="s">
        <v>68</v>
      </c>
      <c r="D18" s="5"/>
      <c r="E18" s="161">
        <v>4</v>
      </c>
      <c r="F18" s="160"/>
      <c r="G18" s="161">
        <v>5</v>
      </c>
      <c r="H18" s="160"/>
      <c r="I18" s="161">
        <v>4</v>
      </c>
      <c r="J18" s="160"/>
      <c r="K18" s="161">
        <v>4</v>
      </c>
      <c r="L18" s="160"/>
      <c r="M18" s="161">
        <v>4</v>
      </c>
      <c r="N18" s="160"/>
      <c r="O18" s="161">
        <v>4</v>
      </c>
      <c r="P18" s="160"/>
      <c r="Q18" s="161"/>
      <c r="R18" s="160"/>
      <c r="S18" s="161"/>
      <c r="T18" s="160"/>
      <c r="U18" s="161"/>
      <c r="V18" s="160"/>
      <c r="W18" s="161"/>
      <c r="X18" s="134"/>
      <c r="Y18" s="277">
        <f t="shared" si="0"/>
        <v>25</v>
      </c>
      <c r="Z18" s="76"/>
      <c r="AA18" s="278">
        <f t="shared" si="1"/>
        <v>4.166666666666667</v>
      </c>
    </row>
    <row r="19" spans="2:27" ht="45.65" customHeight="1" x14ac:dyDescent="0.35">
      <c r="B19" s="10">
        <v>8</v>
      </c>
      <c r="C19" s="77" t="s">
        <v>67</v>
      </c>
      <c r="D19" s="5"/>
      <c r="E19" s="161">
        <v>4</v>
      </c>
      <c r="F19" s="160"/>
      <c r="G19" s="161">
        <v>5</v>
      </c>
      <c r="H19" s="160"/>
      <c r="I19" s="161">
        <v>4</v>
      </c>
      <c r="J19" s="160"/>
      <c r="K19" s="161">
        <v>2</v>
      </c>
      <c r="L19" s="160"/>
      <c r="M19" s="161">
        <v>4</v>
      </c>
      <c r="N19" s="160"/>
      <c r="O19" s="161">
        <v>4</v>
      </c>
      <c r="P19" s="160"/>
      <c r="Q19" s="161"/>
      <c r="R19" s="160"/>
      <c r="S19" s="161"/>
      <c r="T19" s="160"/>
      <c r="U19" s="161"/>
      <c r="V19" s="160"/>
      <c r="W19" s="161"/>
      <c r="X19" s="134"/>
      <c r="Y19" s="277">
        <f t="shared" si="0"/>
        <v>23</v>
      </c>
      <c r="Z19" s="76"/>
      <c r="AA19" s="278">
        <f t="shared" si="1"/>
        <v>3.8333333333333335</v>
      </c>
    </row>
    <row r="20" spans="2:27" ht="48.5" customHeight="1" x14ac:dyDescent="0.35">
      <c r="B20" s="10">
        <v>9</v>
      </c>
      <c r="C20" s="77" t="s">
        <v>66</v>
      </c>
      <c r="D20" s="5"/>
      <c r="E20" s="161">
        <v>3</v>
      </c>
      <c r="F20" s="160"/>
      <c r="G20" s="161">
        <v>2</v>
      </c>
      <c r="H20" s="160"/>
      <c r="I20" s="161">
        <v>4</v>
      </c>
      <c r="J20" s="160"/>
      <c r="K20" s="161">
        <v>2</v>
      </c>
      <c r="L20" s="160"/>
      <c r="M20" s="161">
        <v>4</v>
      </c>
      <c r="N20" s="160"/>
      <c r="O20" s="161">
        <v>4</v>
      </c>
      <c r="P20" s="160"/>
      <c r="Q20" s="161"/>
      <c r="R20" s="160"/>
      <c r="S20" s="161"/>
      <c r="T20" s="160"/>
      <c r="U20" s="161"/>
      <c r="V20" s="160"/>
      <c r="W20" s="161"/>
      <c r="X20" s="134"/>
      <c r="Y20" s="277">
        <f t="shared" si="0"/>
        <v>19</v>
      </c>
      <c r="Z20" s="76"/>
      <c r="AA20" s="278">
        <f t="shared" si="1"/>
        <v>3.1666666666666665</v>
      </c>
    </row>
    <row r="21" spans="2:27" s="88" customFormat="1" ht="18" customHeight="1" x14ac:dyDescent="0.35">
      <c r="C21" s="91" t="s">
        <v>57</v>
      </c>
      <c r="E21" s="281">
        <f>SUM(IF(E$12&gt;5,E$12=0,E$12)+IF(E$13&gt;5,E$13=0,E$13)+IF(E$14&gt;5,E$14=0,E$14)+IF(E$15&gt;5,E$15=0,E$15)+IF(E$16&gt;5,E$16=0,E$16)+IF(E$17&gt;5,E$17=0,E$17)+IF(E$18&gt;5,E$18=0,E$18)+IF(E$19&gt;5,E$19=0,E$19)+IF(E$20&gt;5,E$20=0,E$20))</f>
        <v>36</v>
      </c>
      <c r="F21" s="281"/>
      <c r="G21" s="281">
        <f>SUM(IF(G$12&gt;5,G$12=0,G$12)+IF(G$13&gt;5,G$13=0,G$13)+IF(G$14&gt;5,G$14=0,G$14)+IF(G$15&gt;5,G$15=0,G$15)+IF(G$16&gt;5,G$16=0,G$16)+IF(G$17&gt;5,G$17=0,G$17)+IF(G$18&gt;5,G$18=0,G$18)+IF(G$19&gt;5,G$19=0,G$19)+IF(G$20&gt;5,G$20=0,G$20))</f>
        <v>40</v>
      </c>
      <c r="H21" s="281"/>
      <c r="I21" s="281">
        <f>SUM(IF(I$12&gt;5,I$12=0,I$12)+IF(I$13&gt;5,I$13=0,I$13)+IF(I$14&gt;5,I$14=0,I$14)+IF(I$15&gt;5,I$15=0,I$15)+IF(I$16&gt;5,I$16=0,I$16)+IF(I$17&gt;5,I$17=0,I$17)+IF(I$18&gt;5,I$18=0,I$18)+IF(I$19&gt;5,I$19=0,I$19)+IF(I$20&gt;5,I$20=0,I$20))</f>
        <v>36</v>
      </c>
      <c r="J21" s="281"/>
      <c r="K21" s="281">
        <f>SUM(IF(K$12&gt;5,K$12=0,K$12)+IF(K$13&gt;5,K$13=0,K$13)+IF(K$14&gt;5,K$14=0,K$14)+IF(K$15&gt;5,K$15=0,K$15)+IF(K$16&gt;5,K$16=0,K$16)+IF(K$17&gt;5,K$17=0,K$17)+IF(K$18&gt;5,K$18=0,K$18)+IF(K$19&gt;5,K$19=0,K$19)+IF(K$20&gt;5,K$20=0,K$20))</f>
        <v>28</v>
      </c>
      <c r="L21" s="281"/>
      <c r="M21" s="281">
        <f>SUM(IF(M$12&gt;5,M$12=0,M$12)+IF(M$13&gt;5,M$13=0,M$13)+IF(M$14&gt;5,M$14=0,M$14)+IF(M$15&gt;5,M$15=0,M$15)+IF(M$16&gt;5,M$16=0,M$16)+IF(M$17&gt;5,M$17=0,M$17)+IF(M$18&gt;5,M$18=0,M$18)+IF(M$19&gt;5,M$19=0,M$19)+IF(M$20&gt;5,M$20=0,M$20))</f>
        <v>36</v>
      </c>
      <c r="N21" s="281"/>
      <c r="O21" s="281">
        <f>SUM(IF(O$12&gt;5,O$12=0,O$12)+IF(O$13&gt;5,O$13=0,O$13)+IF(O$14&gt;5,O$14=0,O$14)+IF(O$15&gt;5,O$15=0,O$15)+IF(O$16&gt;5,O$16=0,O$16)+IF(O$17&gt;5,O$17=0,O$17)+IF(O$18&gt;5,O$18=0,O$18)+IF(O$19&gt;5,O$19=0,O$19)+IF(O$20&gt;5,O$20=0,O$20))</f>
        <v>37</v>
      </c>
      <c r="P21" s="281"/>
      <c r="Q21" s="281">
        <f>SUM(IF(Q$12&gt;5,Q$12=0,Q$12)+IF(Q$13&gt;5,Q$13=0,Q$13)+IF(Q$14&gt;5,Q$14=0,Q$14)+IF(Q$15&gt;5,Q$15=0,Q$15)+IF(Q$16&gt;5,Q$16=0,Q$16)+IF(Q$17&gt;5,Q$17=0,Q$17)+IF(Q$18&gt;5,Q$18=0,Q$18)+IF(Q$19&gt;5,Q$19=0,Q$19)+IF(Q$20&gt;5,Q$20=0,Q$20))</f>
        <v>0</v>
      </c>
      <c r="R21" s="281"/>
      <c r="S21" s="281">
        <f>SUM(IF(S$12&gt;5,S$12=0,S$12)+IF(S$13&gt;5,S$13=0,S$13)+IF(S$14&gt;5,S$14=0,S$14)+IF(S$15&gt;5,S$15=0,S$15)+IF(S$16&gt;5,S$16=0,S$16)+IF(S$17&gt;5,S$17=0,S$17)+IF(S$18&gt;5,S$18=0,S$18)+IF(S$19&gt;5,S$19=0,S$19)+IF(S$20&gt;5,S$20=0,S$20))</f>
        <v>0</v>
      </c>
      <c r="T21" s="281"/>
      <c r="U21" s="281">
        <f>SUM(IF(U$12&gt;5,U$12=0,U$12)+IF(U$13&gt;5,U$13=0,U$13)+IF(U$14&gt;5,U$14=0,U$14)+IF(U$15&gt;5,U$15=0,U$15)+IF(U$16&gt;5,U$16=0,U$16)+IF(U$17&gt;5,U$17=0,U$17)+IF(U$18&gt;5,U$18=0,U$18)+IF(U$19&gt;5,U$19=0,U$19)+IF(U$20&gt;5,U$20=0,U$20))</f>
        <v>0</v>
      </c>
      <c r="V21" s="281"/>
      <c r="W21" s="281">
        <f>SUM(IF(W$12&gt;5,W$12=0,W$12)+IF(W$13&gt;5,W$13=0,W$13)+IF(W$14&gt;5,W$14=0,W$14)+IF(W$15&gt;5,W$15=0,W$15)+IF(W$16&gt;5,W$16=0,W$16)+IF(W$17&gt;5,W$17=0,W$17)+IF(W$18&gt;5,W$18=0,W$18)+IF(W$19&gt;5,W$19=0,W$19)+IF(W$20&gt;5,W$20=0,W$20))</f>
        <v>0</v>
      </c>
      <c r="X21" s="76"/>
      <c r="Y21" s="76"/>
      <c r="Z21" s="76"/>
      <c r="AA21" s="279">
        <f>COUNTIF(AA12:AA20,"&gt;0")</f>
        <v>9</v>
      </c>
    </row>
    <row r="22" spans="2:27" ht="18" customHeight="1" x14ac:dyDescent="0.35">
      <c r="B22" s="78">
        <v>15</v>
      </c>
      <c r="C22" s="83" t="s">
        <v>58</v>
      </c>
      <c r="D22" s="5"/>
      <c r="E22" s="282">
        <f>IF(E21&gt;0,(E21/(COUNTIFS(E12:E20,"&lt;5,1",E12:E20,"&gt;0,1"))),(0))</f>
        <v>4</v>
      </c>
      <c r="F22" s="282"/>
      <c r="G22" s="282">
        <f>IF(G21&gt;0,(G21/(COUNTIFS(G12:G20,"&lt;5,1",G12:G20,"&gt;0,1"))),(0))</f>
        <v>4.4444444444444446</v>
      </c>
      <c r="H22" s="282"/>
      <c r="I22" s="282">
        <f>IF(I21&gt;0,(I21/(COUNTIFS(I12:I20,"&lt;5,1",I12:I20,"&gt;0,1"))),(0))</f>
        <v>4</v>
      </c>
      <c r="J22" s="282"/>
      <c r="K22" s="282">
        <f>IF(K21&gt;0,(K21/(COUNTIFS(K12:K20,"&lt;5,1",K12:K20,"&gt;0,1"))),(0))</f>
        <v>3.1111111111111112</v>
      </c>
      <c r="L22" s="282"/>
      <c r="M22" s="282">
        <f>IF(M21&gt;0,(M21/(COUNTIFS(M12:M20,"&lt;5,1",M12:M20,"&gt;0,1"))),(0))</f>
        <v>4</v>
      </c>
      <c r="N22" s="282"/>
      <c r="O22" s="282">
        <f>IF(O21&gt;0,(O21/(COUNTIFS(O12:O20,"&lt;5,1",O12:O20,"&gt;0,1"))),(0))</f>
        <v>4.1111111111111107</v>
      </c>
      <c r="P22" s="282"/>
      <c r="Q22" s="282">
        <f>IF(Q21&gt;0,(Q21/(COUNTIFS(Q12:Q20,"&lt;5,1",Q12:Q20,"&gt;0,1"))),(0))</f>
        <v>0</v>
      </c>
      <c r="R22" s="282"/>
      <c r="S22" s="282">
        <f>IF(S21&gt;0,(S21/(COUNTIFS(S12:S20,"&lt;5,1",S12:S20,"&gt;0,1"))),(0))</f>
        <v>0</v>
      </c>
      <c r="T22" s="282"/>
      <c r="U22" s="282">
        <f>IF(U21&gt;0,(U21/(COUNTIFS(U12:U20,"&lt;5,1",U12:U20,"&gt;0,1"))),(0))</f>
        <v>0</v>
      </c>
      <c r="V22" s="282"/>
      <c r="W22" s="282">
        <f>IF(W21&gt;0,(W21/(COUNTIFS(W12:W20,"&lt;5,1",W12:W20,"&gt;0,1"))),(0))</f>
        <v>0</v>
      </c>
      <c r="X22" s="76"/>
      <c r="Y22" s="76"/>
      <c r="Z22" s="76"/>
      <c r="AA22" s="280">
        <f>IF(AA21&gt;0,SUM(AA12:AA20)/AA21+1/10000,"0")</f>
        <v>3.9445444444444449</v>
      </c>
    </row>
    <row r="23" spans="2:27" ht="2" customHeight="1" x14ac:dyDescent="0.35">
      <c r="C23" s="35"/>
      <c r="D23" s="5"/>
      <c r="E23" s="10"/>
      <c r="F23" s="10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18" customHeight="1" x14ac:dyDescent="0.35">
      <c r="C24" s="35"/>
      <c r="D24" s="5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2:27" ht="2" customHeight="1" x14ac:dyDescent="0.35"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19" x14ac:dyDescent="0.35">
      <c r="C26" s="8"/>
      <c r="D26" s="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2:27" ht="2" customHeight="1" x14ac:dyDescent="0.35"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19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2" customHeight="1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19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2" customHeight="1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19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2" customHeight="1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19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2" customHeight="1" x14ac:dyDescent="0.35">
      <c r="C35" s="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ht="19" x14ac:dyDescent="0.35">
      <c r="C36" s="3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ht="18" customHeight="1" x14ac:dyDescent="0.35">
      <c r="C38" s="3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  <row r="70" spans="3:4" x14ac:dyDescent="0.35">
      <c r="C70" s="5"/>
      <c r="D70" s="5"/>
    </row>
  </sheetData>
  <sheetProtection algorithmName="SHA-512" hashValue="lNhKUBYztw5Hlk6WLjIp19eGcRfIqUrEw74P8+aA88AW6Th27US8MRxnTYUZ9uoh4l4EBQptpryeWc108gGtyQ==" saltValue="z89uOa7eOQplt2+y1EVj1g==" spinCount="100000" sheet="1" scenarios="1"/>
  <mergeCells count="4">
    <mergeCell ref="Y2:AA8"/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247" priority="12" operator="equal">
      <formula>0</formula>
    </cfRule>
    <cfRule type="cellIs" dxfId="246" priority="13" operator="between">
      <formula>0.1</formula>
      <formula>2.5</formula>
    </cfRule>
    <cfRule type="cellIs" dxfId="245" priority="14" operator="between">
      <formula>2.51</formula>
      <formula>3.99</formula>
    </cfRule>
    <cfRule type="cellIs" dxfId="244" priority="15" operator="greaterThanOrEqual">
      <formula>4</formula>
    </cfRule>
  </conditionalFormatting>
  <conditionalFormatting sqref="E12:W20">
    <cfRule type="containsBlanks" dxfId="243" priority="16">
      <formula>LEN(TRIM(E12))=0</formula>
    </cfRule>
    <cfRule type="cellIs" dxfId="242" priority="17" operator="between">
      <formula>0</formula>
      <formula>0.9</formula>
    </cfRule>
    <cfRule type="cellIs" dxfId="241" priority="23" operator="between">
      <formula>0.1</formula>
      <formula>2.5</formula>
    </cfRule>
    <cfRule type="cellIs" dxfId="240" priority="24" operator="between">
      <formula>2.51</formula>
      <formula>3.99</formula>
    </cfRule>
    <cfRule type="cellIs" dxfId="239" priority="25" operator="between">
      <formula>4.1</formula>
      <formula>5</formula>
    </cfRule>
    <cfRule type="cellIs" dxfId="238" priority="26" operator="greaterThanOrEqual">
      <formula>5.1</formula>
    </cfRule>
  </conditionalFormatting>
  <conditionalFormatting sqref="E22 G22 I22 K22 M22 O22 Q22 S22 U22 W22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237" priority="7" operator="equal">
      <formula>0</formula>
    </cfRule>
    <cfRule type="cellIs" dxfId="236" priority="8" operator="between">
      <formula>0.1</formula>
      <formula>2.5</formula>
    </cfRule>
    <cfRule type="cellIs" dxfId="235" priority="9" operator="between">
      <formula>2.51</formula>
      <formula>3.99</formula>
    </cfRule>
    <cfRule type="cellIs" dxfId="234" priority="10" operator="greaterThanOrEqual">
      <formula>4</formula>
    </cfRule>
  </conditionalFormatting>
  <conditionalFormatting sqref="AA12:AA20">
    <cfRule type="iconSet" priority="1">
      <iconSet iconSet="4TrafficLights">
        <cfvo type="percent" val="0"/>
        <cfvo type="num" val="0.1"/>
        <cfvo type="num" val="2.5" gte="0"/>
        <cfvo type="num" val="3.5"/>
      </iconSet>
    </cfRule>
    <cfRule type="cellIs" dxfId="233" priority="2" operator="equal">
      <formula>0</formula>
    </cfRule>
    <cfRule type="cellIs" dxfId="232" priority="3" operator="between">
      <formula>0.1</formula>
      <formula>2.5</formula>
    </cfRule>
    <cfRule type="cellIs" dxfId="231" priority="4" operator="between">
      <formula>2.51</formula>
      <formula>3.99</formula>
    </cfRule>
    <cfRule type="cellIs" dxfId="230" priority="5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E30D8-DDF5-42A5-9F13-7D4A81EBA4EE}">
  <sheetPr codeName="Feuil5">
    <tabColor theme="3" tint="0.749992370372631"/>
    <pageSetUpPr fitToPage="1"/>
  </sheetPr>
  <dimension ref="B1:AB69"/>
  <sheetViews>
    <sheetView zoomScale="90" zoomScaleNormal="90" workbookViewId="0">
      <pane xSplit="4" ySplit="10" topLeftCell="E11" activePane="bottomRight" state="frozen"/>
      <selection activeCell="Y17" sqref="Y17"/>
      <selection pane="topRight" activeCell="Y17" sqref="Y17"/>
      <selection pane="bottomLeft" activeCell="Y17" sqref="Y17"/>
      <selection pane="bottomRight" activeCell="E4" sqref="E4:W6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6.4140625" customWidth="1"/>
    <col min="26" max="26" width="0.4140625" customWidth="1"/>
    <col min="27" max="27" width="15.75" customWidth="1"/>
    <col min="33" max="33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5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284"/>
      <c r="Z2" s="284"/>
      <c r="AA2" s="2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5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284"/>
      <c r="Z3" s="284"/>
      <c r="AA3" s="284"/>
    </row>
    <row r="4" spans="2:27" ht="10" customHeight="1" x14ac:dyDescent="0.35">
      <c r="B4" s="84"/>
      <c r="C4" s="84"/>
      <c r="D4" s="84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284"/>
      <c r="Z4" s="284"/>
      <c r="AA4" s="284"/>
    </row>
    <row r="5" spans="2:27" ht="10" customHeight="1" x14ac:dyDescent="0.35">
      <c r="B5" s="84"/>
      <c r="C5" s="84"/>
      <c r="D5" s="172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284"/>
      <c r="Z5" s="284"/>
      <c r="AA5" s="284"/>
    </row>
    <row r="6" spans="2:27" ht="10" customHeight="1" x14ac:dyDescent="0.35">
      <c r="B6" s="84"/>
      <c r="C6" s="84"/>
      <c r="D6" s="172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284"/>
      <c r="Z6" s="284"/>
      <c r="AA6" s="2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284"/>
      <c r="Z7" s="284"/>
      <c r="AA7" s="2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5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284"/>
      <c r="Z8" s="284"/>
      <c r="AA8" s="284"/>
    </row>
    <row r="9" spans="2:27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34"/>
      <c r="Y10" s="134"/>
      <c r="Z10" s="134"/>
      <c r="AA10" s="135" t="s">
        <v>47</v>
      </c>
    </row>
    <row r="11" spans="2:27" ht="19" x14ac:dyDescent="0.35">
      <c r="B11" s="9" t="s">
        <v>45</v>
      </c>
      <c r="C11" s="90" t="s">
        <v>75</v>
      </c>
      <c r="D11" s="5"/>
      <c r="E11" s="137">
        <v>1</v>
      </c>
      <c r="F11" s="137"/>
      <c r="G11" s="137">
        <v>2</v>
      </c>
      <c r="H11" s="137"/>
      <c r="I11" s="137">
        <v>3</v>
      </c>
      <c r="J11" s="137"/>
      <c r="K11" s="137">
        <v>4</v>
      </c>
      <c r="L11" s="137"/>
      <c r="M11" s="137">
        <v>5</v>
      </c>
      <c r="N11" s="137"/>
      <c r="O11" s="137">
        <v>6</v>
      </c>
      <c r="P11" s="137"/>
      <c r="Q11" s="137">
        <v>7</v>
      </c>
      <c r="R11" s="137"/>
      <c r="S11" s="137">
        <v>8</v>
      </c>
      <c r="T11" s="137"/>
      <c r="U11" s="137">
        <v>9</v>
      </c>
      <c r="V11" s="137"/>
      <c r="W11" s="137">
        <v>10</v>
      </c>
      <c r="X11" s="134"/>
      <c r="Y11" s="134"/>
      <c r="Z11" s="134"/>
      <c r="AA11" s="136" t="s">
        <v>48</v>
      </c>
    </row>
    <row r="12" spans="2:27" ht="49" customHeight="1" x14ac:dyDescent="0.35">
      <c r="B12" s="10">
        <v>1</v>
      </c>
      <c r="C12" s="7" t="s">
        <v>77</v>
      </c>
      <c r="D12" s="5"/>
      <c r="E12" s="165">
        <v>5</v>
      </c>
      <c r="F12" s="138"/>
      <c r="G12" s="139">
        <v>4</v>
      </c>
      <c r="H12" s="138"/>
      <c r="I12" s="139">
        <v>5</v>
      </c>
      <c r="J12" s="138"/>
      <c r="K12" s="139">
        <v>5</v>
      </c>
      <c r="L12" s="138"/>
      <c r="M12" s="139">
        <v>4</v>
      </c>
      <c r="N12" s="138"/>
      <c r="O12" s="139">
        <v>4</v>
      </c>
      <c r="P12" s="138"/>
      <c r="Q12" s="139"/>
      <c r="R12" s="138"/>
      <c r="S12" s="139"/>
      <c r="T12" s="138"/>
      <c r="U12" s="139"/>
      <c r="V12" s="138"/>
      <c r="W12" s="139"/>
      <c r="X12" s="134"/>
      <c r="Y12" s="277">
        <f t="shared" ref="Y12:Y19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27</v>
      </c>
      <c r="Z12" s="76"/>
      <c r="AA12" s="278">
        <f t="shared" ref="AA12:AA19" si="1">IF(Y12&gt;0,(Y12/(COUNTIFS(E12:W12,"&lt;5,1",E12:W12,"&gt;0,1"))),(0))</f>
        <v>4.5</v>
      </c>
    </row>
    <row r="13" spans="2:27" ht="50.5" customHeight="1" x14ac:dyDescent="0.35">
      <c r="B13" s="10">
        <v>2</v>
      </c>
      <c r="C13" s="7" t="s">
        <v>78</v>
      </c>
      <c r="D13" s="5"/>
      <c r="E13" s="139">
        <v>4</v>
      </c>
      <c r="F13" s="138"/>
      <c r="G13" s="139">
        <v>4</v>
      </c>
      <c r="H13" s="138"/>
      <c r="I13" s="139">
        <v>4</v>
      </c>
      <c r="J13" s="138"/>
      <c r="K13" s="139">
        <v>3</v>
      </c>
      <c r="L13" s="138"/>
      <c r="M13" s="139">
        <v>4</v>
      </c>
      <c r="N13" s="138"/>
      <c r="O13" s="139">
        <v>4</v>
      </c>
      <c r="P13" s="138"/>
      <c r="Q13" s="139"/>
      <c r="R13" s="138"/>
      <c r="S13" s="139"/>
      <c r="T13" s="138"/>
      <c r="U13" s="139"/>
      <c r="V13" s="138"/>
      <c r="W13" s="139"/>
      <c r="X13" s="134"/>
      <c r="Y13" s="277">
        <f t="shared" si="0"/>
        <v>23</v>
      </c>
      <c r="Z13" s="76"/>
      <c r="AA13" s="278">
        <f t="shared" si="1"/>
        <v>3.8333333333333335</v>
      </c>
    </row>
    <row r="14" spans="2:27" ht="50.5" customHeight="1" x14ac:dyDescent="0.35">
      <c r="B14" s="10">
        <v>3</v>
      </c>
      <c r="C14" s="7" t="s">
        <v>79</v>
      </c>
      <c r="D14" s="5"/>
      <c r="E14" s="139">
        <v>4</v>
      </c>
      <c r="F14" s="138"/>
      <c r="G14" s="139">
        <v>4</v>
      </c>
      <c r="H14" s="138"/>
      <c r="I14" s="139">
        <v>4</v>
      </c>
      <c r="J14" s="138"/>
      <c r="K14" s="139">
        <v>5</v>
      </c>
      <c r="L14" s="138"/>
      <c r="M14" s="139">
        <v>4</v>
      </c>
      <c r="N14" s="138"/>
      <c r="O14" s="139">
        <v>4</v>
      </c>
      <c r="P14" s="138"/>
      <c r="Q14" s="139"/>
      <c r="R14" s="138"/>
      <c r="S14" s="139"/>
      <c r="T14" s="138"/>
      <c r="U14" s="139"/>
      <c r="V14" s="138"/>
      <c r="W14" s="139"/>
      <c r="X14" s="134"/>
      <c r="Y14" s="277">
        <f t="shared" si="0"/>
        <v>25</v>
      </c>
      <c r="Z14" s="76"/>
      <c r="AA14" s="278">
        <f t="shared" si="1"/>
        <v>4.166666666666667</v>
      </c>
    </row>
    <row r="15" spans="2:27" ht="43.5" x14ac:dyDescent="0.35">
      <c r="B15" s="10">
        <v>4</v>
      </c>
      <c r="C15" s="7" t="s">
        <v>80</v>
      </c>
      <c r="D15" s="5"/>
      <c r="E15" s="139">
        <v>4</v>
      </c>
      <c r="F15" s="138"/>
      <c r="G15" s="139">
        <v>4</v>
      </c>
      <c r="H15" s="138"/>
      <c r="I15" s="139">
        <v>3</v>
      </c>
      <c r="J15" s="138"/>
      <c r="K15" s="139">
        <v>3</v>
      </c>
      <c r="L15" s="138"/>
      <c r="M15" s="139">
        <v>4</v>
      </c>
      <c r="N15" s="138"/>
      <c r="O15" s="139">
        <v>3</v>
      </c>
      <c r="P15" s="138"/>
      <c r="Q15" s="139"/>
      <c r="R15" s="138"/>
      <c r="S15" s="139"/>
      <c r="T15" s="138"/>
      <c r="U15" s="139"/>
      <c r="V15" s="138"/>
      <c r="W15" s="139"/>
      <c r="X15" s="134"/>
      <c r="Y15" s="277">
        <f t="shared" si="0"/>
        <v>21</v>
      </c>
      <c r="Z15" s="76"/>
      <c r="AA15" s="278">
        <f t="shared" si="1"/>
        <v>3.5</v>
      </c>
    </row>
    <row r="16" spans="2:27" ht="57.5" customHeight="1" x14ac:dyDescent="0.35">
      <c r="B16" s="10">
        <v>5</v>
      </c>
      <c r="C16" s="49" t="s">
        <v>76</v>
      </c>
      <c r="D16" s="5"/>
      <c r="E16" s="139">
        <v>5</v>
      </c>
      <c r="F16" s="138"/>
      <c r="G16" s="139">
        <v>4</v>
      </c>
      <c r="H16" s="138"/>
      <c r="I16" s="139">
        <v>4</v>
      </c>
      <c r="J16" s="138"/>
      <c r="K16" s="139">
        <v>4</v>
      </c>
      <c r="L16" s="138"/>
      <c r="M16" s="139">
        <v>4</v>
      </c>
      <c r="N16" s="138"/>
      <c r="O16" s="139">
        <v>4</v>
      </c>
      <c r="P16" s="138"/>
      <c r="Q16" s="139"/>
      <c r="R16" s="138"/>
      <c r="S16" s="139"/>
      <c r="T16" s="138"/>
      <c r="U16" s="139"/>
      <c r="V16" s="138"/>
      <c r="W16" s="139"/>
      <c r="X16" s="134"/>
      <c r="Y16" s="277">
        <f t="shared" si="0"/>
        <v>25</v>
      </c>
      <c r="Z16" s="76"/>
      <c r="AA16" s="278">
        <f t="shared" si="1"/>
        <v>4.166666666666667</v>
      </c>
    </row>
    <row r="17" spans="2:28" ht="56.5" customHeight="1" x14ac:dyDescent="0.35">
      <c r="B17" s="10">
        <v>6</v>
      </c>
      <c r="C17" s="7" t="s">
        <v>81</v>
      </c>
      <c r="D17" s="5"/>
      <c r="E17" s="139">
        <v>3</v>
      </c>
      <c r="F17" s="138"/>
      <c r="G17" s="139">
        <v>4</v>
      </c>
      <c r="H17" s="138"/>
      <c r="I17" s="139">
        <v>2</v>
      </c>
      <c r="J17" s="138"/>
      <c r="K17" s="139">
        <v>2</v>
      </c>
      <c r="L17" s="138"/>
      <c r="M17" s="139">
        <v>3</v>
      </c>
      <c r="N17" s="138"/>
      <c r="O17" s="139">
        <v>3</v>
      </c>
      <c r="P17" s="138"/>
      <c r="Q17" s="139"/>
      <c r="R17" s="138"/>
      <c r="S17" s="139"/>
      <c r="T17" s="138"/>
      <c r="U17" s="139"/>
      <c r="V17" s="138"/>
      <c r="W17" s="139"/>
      <c r="X17" s="134"/>
      <c r="Y17" s="277">
        <f t="shared" si="0"/>
        <v>17</v>
      </c>
      <c r="Z17" s="76"/>
      <c r="AA17" s="278">
        <f t="shared" si="1"/>
        <v>2.8333333333333335</v>
      </c>
    </row>
    <row r="18" spans="2:28" ht="58" customHeight="1" x14ac:dyDescent="0.35">
      <c r="B18" s="10">
        <v>7</v>
      </c>
      <c r="C18" s="7" t="s">
        <v>82</v>
      </c>
      <c r="D18" s="5"/>
      <c r="E18" s="139">
        <v>3</v>
      </c>
      <c r="F18" s="138"/>
      <c r="G18" s="139">
        <v>4</v>
      </c>
      <c r="H18" s="138"/>
      <c r="I18" s="139">
        <v>3</v>
      </c>
      <c r="J18" s="138"/>
      <c r="K18" s="139">
        <v>3</v>
      </c>
      <c r="L18" s="138"/>
      <c r="M18" s="139">
        <v>3</v>
      </c>
      <c r="N18" s="138"/>
      <c r="O18" s="139">
        <v>4</v>
      </c>
      <c r="P18" s="138"/>
      <c r="Q18" s="139"/>
      <c r="R18" s="138"/>
      <c r="S18" s="139"/>
      <c r="T18" s="138"/>
      <c r="U18" s="139"/>
      <c r="V18" s="138"/>
      <c r="W18" s="139"/>
      <c r="X18" s="134"/>
      <c r="Y18" s="277">
        <f t="shared" si="0"/>
        <v>20</v>
      </c>
      <c r="Z18" s="76"/>
      <c r="AA18" s="278">
        <f t="shared" si="1"/>
        <v>3.3333333333333335</v>
      </c>
    </row>
    <row r="19" spans="2:28" ht="50.5" customHeight="1" x14ac:dyDescent="0.35">
      <c r="B19" s="10">
        <v>8</v>
      </c>
      <c r="C19" s="7" t="s">
        <v>83</v>
      </c>
      <c r="D19" s="5"/>
      <c r="E19" s="139">
        <v>4</v>
      </c>
      <c r="F19" s="138"/>
      <c r="G19" s="139">
        <v>3</v>
      </c>
      <c r="H19" s="138"/>
      <c r="I19" s="139">
        <v>3</v>
      </c>
      <c r="J19" s="138"/>
      <c r="K19" s="139">
        <v>3</v>
      </c>
      <c r="L19" s="138"/>
      <c r="M19" s="139">
        <v>4</v>
      </c>
      <c r="N19" s="138"/>
      <c r="O19" s="139">
        <v>4</v>
      </c>
      <c r="P19" s="138"/>
      <c r="Q19" s="139"/>
      <c r="R19" s="138"/>
      <c r="S19" s="139"/>
      <c r="T19" s="138"/>
      <c r="U19" s="139"/>
      <c r="V19" s="138"/>
      <c r="W19" s="139"/>
      <c r="X19" s="134"/>
      <c r="Y19" s="277">
        <f t="shared" si="0"/>
        <v>21</v>
      </c>
      <c r="Z19" s="76"/>
      <c r="AA19" s="278">
        <f t="shared" si="1"/>
        <v>3.5</v>
      </c>
    </row>
    <row r="20" spans="2:28" s="88" customFormat="1" ht="18" customHeight="1" x14ac:dyDescent="0.35">
      <c r="B20" s="92"/>
      <c r="C20" s="91" t="s">
        <v>57</v>
      </c>
      <c r="E20" s="281">
        <f>SUM(IF(E$12&gt;5,E$12=0,E$12)+IF(E$13&gt;5,E$13=0,E$13)+IF(E$14&gt;5,E$14=0,E$14)+IF(E$15&gt;5,E$15=0,E$15)+IF(E$16&gt;5,E$16=0,E$16)+IF(E$17&gt;5,E$17=0,E$17)+IF(E$18&gt;5,E$18=0,E$18)+IF(E$19&gt;5,E$19=0,E$19))</f>
        <v>32</v>
      </c>
      <c r="F20" s="281"/>
      <c r="G20" s="281">
        <f>SUM(IF(G$12&gt;5,G$12=0,G$12)+IF(G$13&gt;5,G$13=0,G$13)+IF(G$14&gt;5,G$14=0,G$14)+IF(G$15&gt;5,G$15=0,G$15)+IF(G$16&gt;5,G$16=0,G$16)+IF(G$17&gt;5,G$17=0,G$17)+IF(G$18&gt;5,G$18=0,G$18)+IF(G$19&gt;5,G$19=0,G$19))</f>
        <v>31</v>
      </c>
      <c r="H20" s="281"/>
      <c r="I20" s="281">
        <f>SUM(IF(I$12&gt;5,I$12=0,I$12)+IF(I$13&gt;5,I$13=0,I$13)+IF(I$14&gt;5,I$14=0,I$14)+IF(I$15&gt;5,I$15=0,I$15)+IF(I$16&gt;5,I$16=0,I$16)+IF(I$17&gt;5,I$17=0,I$17)+IF(I$18&gt;5,I$18=0,I$18)+IF(I$19&gt;5,I$19=0,I$19))</f>
        <v>28</v>
      </c>
      <c r="J20" s="281"/>
      <c r="K20" s="281">
        <f>SUM(IF(K$12&gt;5,K$12=0,K$12)+IF(K$13&gt;5,K$13=0,K$13)+IF(K$14&gt;5,K$14=0,K$14)+IF(K$15&gt;5,K$15=0,K$15)+IF(K$16&gt;5,K$16=0,K$16)+IF(K$17&gt;5,K$17=0,K$17)+IF(K$18&gt;5,K$18=0,K$18)+IF(K$19&gt;5,K$19=0,K$19))</f>
        <v>28</v>
      </c>
      <c r="L20" s="281"/>
      <c r="M20" s="281">
        <f>SUM(IF(M$12&gt;5,M$12=0,M$12)+IF(M$13&gt;5,M$13=0,M$13)+IF(M$14&gt;5,M$14=0,M$14)+IF(M$15&gt;5,M$15=0,M$15)+IF(M$16&gt;5,M$16=0,M$16)+IF(M$17&gt;5,M$17=0,M$17)+IF(M$18&gt;5,M$18=0,M$18)+IF(M$19&gt;5,M$19=0,M$19))</f>
        <v>30</v>
      </c>
      <c r="N20" s="281"/>
      <c r="O20" s="281">
        <f>SUM(IF(O$12&gt;5,O$12=0,O$12)+IF(O$13&gt;5,O$13=0,O$13)+IF(O$14&gt;5,O$14=0,O$14)+IF(O$15&gt;5,O$15=0,O$15)+IF(O$16&gt;5,O$16=0,O$16)+IF(O$17&gt;5,O$17=0,O$17)+IF(O$18&gt;5,O$18=0,O$18)+IF(O$19&gt;5,O$19=0,O$19))</f>
        <v>30</v>
      </c>
      <c r="P20" s="281"/>
      <c r="Q20" s="281">
        <f>SUM(IF(Q$12&gt;5,Q$12=0,Q$12)+IF(Q$13&gt;5,Q$13=0,Q$13)+IF(Q$14&gt;5,Q$14=0,Q$14)+IF(Q$15&gt;5,Q$15=0,Q$15)+IF(Q$16&gt;5,Q$16=0,Q$16)+IF(Q$17&gt;5,Q$17=0,Q$17)+IF(Q$18&gt;5,Q$18=0,Q$18)+IF(Q$19&gt;5,Q$19=0,Q$19))</f>
        <v>0</v>
      </c>
      <c r="R20" s="281"/>
      <c r="S20" s="281">
        <f>SUM(IF(S$12&gt;5,S$12=0,S$12)+IF(S$13&gt;5,S$13=0,S$13)+IF(S$14&gt;5,S$14=0,S$14)+IF(S$15&gt;5,S$15=0,S$15)+IF(S$16&gt;5,S$16=0,S$16)+IF(S$17&gt;5,S$17=0,S$17)+IF(S$18&gt;5,S$18=0,S$18)+IF(S$19&gt;5,S$19=0,S$19))</f>
        <v>0</v>
      </c>
      <c r="T20" s="281"/>
      <c r="U20" s="281">
        <f>SUM(IF(U$12&gt;5,U$12=0,U$12)+IF(U$13&gt;5,U$13=0,U$13)+IF(U$14&gt;5,U$14=0,U$14)+IF(U$15&gt;5,U$15=0,U$15)+IF(U$16&gt;5,U$16=0,U$16)+IF(U$17&gt;5,U$17=0,U$17)+IF(U$18&gt;5,U$18=0,U$18)+IF(U$19&gt;5,U$19=0,U$19))</f>
        <v>0</v>
      </c>
      <c r="V20" s="281"/>
      <c r="W20" s="281">
        <f>SUM(IF(W$12&gt;5,W$12=0,W$12)+IF(W$13&gt;5,W$13=0,W$13)+IF(W$14&gt;5,W$14=0,W$14)+IF(W$15&gt;5,W$15=0,W$15)+IF(W$16&gt;5,W$16=0,W$16)+IF(W$17&gt;5,W$17=0,W$17)+IF(W$18&gt;5,W$18=0,W$18)+IF(W$19&gt;5,W$19=0,W$19))</f>
        <v>0</v>
      </c>
      <c r="X20" s="76"/>
      <c r="Y20" s="76"/>
      <c r="Z20" s="76"/>
      <c r="AA20" s="279">
        <f>COUNTIF(AA12:AA19,"&gt;0")</f>
        <v>8</v>
      </c>
      <c r="AB20"/>
    </row>
    <row r="21" spans="2:28" ht="18" customHeight="1" x14ac:dyDescent="0.35">
      <c r="B21" s="9">
        <v>8</v>
      </c>
      <c r="C21" s="83" t="s">
        <v>58</v>
      </c>
      <c r="D21" s="5"/>
      <c r="E21" s="282">
        <f>IF(E20&gt;0,(E20/(COUNTIFS(E12:E19,"&lt;5,1",E12:E19,"&gt;0,1"))),(0))</f>
        <v>4</v>
      </c>
      <c r="F21" s="282"/>
      <c r="G21" s="282">
        <f>IF(G20&gt;0,(G20/(COUNTIFS(G12:G19,"&lt;5,1",G12:G19,"&gt;0,1"))),(0))</f>
        <v>3.875</v>
      </c>
      <c r="H21" s="282"/>
      <c r="I21" s="282">
        <f>IF(I20&gt;0,(I20/(COUNTIFS(I12:I19,"&lt;5,1",I12:I19,"&gt;0,1"))),(0))</f>
        <v>3.5</v>
      </c>
      <c r="J21" s="282"/>
      <c r="K21" s="282">
        <f>IF(K20&gt;0,(K20/(COUNTIFS(K12:K19,"&lt;5,1",K12:K19,"&gt;0,1"))),(0))</f>
        <v>3.5</v>
      </c>
      <c r="L21" s="282"/>
      <c r="M21" s="282">
        <f>IF(M20&gt;0,(M20/(COUNTIFS(M12:M19,"&lt;5,1",M12:M19,"&gt;0,1"))),(0))</f>
        <v>3.75</v>
      </c>
      <c r="N21" s="282"/>
      <c r="O21" s="282">
        <f>IF(O20&gt;0,(O20/(COUNTIFS(O12:O19,"&lt;5,1",O12:O19,"&gt;0,1"))),(0))</f>
        <v>3.75</v>
      </c>
      <c r="P21" s="282"/>
      <c r="Q21" s="282">
        <f>IF(Q20&gt;0,(Q20/(COUNTIFS(Q12:Q19,"&lt;5,1",Q12:Q19,"&gt;0,1"))),(0))</f>
        <v>0</v>
      </c>
      <c r="R21" s="282"/>
      <c r="S21" s="282">
        <f>IF(S20&gt;0,(S20/(COUNTIFS(S12:S19,"&lt;5,1",S12:S19,"&gt;0,1"))),(0))</f>
        <v>0</v>
      </c>
      <c r="T21" s="282"/>
      <c r="U21" s="282">
        <f>IF(U20&gt;0,(U20/(COUNTIFS(U12:U19,"&lt;5,1",U12:U19,"&gt;0,1"))),(0))</f>
        <v>0</v>
      </c>
      <c r="V21" s="282"/>
      <c r="W21" s="282">
        <f>IF(W20&gt;0,(W20/(COUNTIFS(W12:W19,"&lt;5,1",W12:W19,"&gt;0,1"))),(0))</f>
        <v>0</v>
      </c>
      <c r="X21" s="76"/>
      <c r="Y21" s="76"/>
      <c r="Z21" s="76"/>
      <c r="AA21" s="280">
        <f>IF(AA20&gt;0,SUM(AA12:AA19)/AA20+1/10000,"0")</f>
        <v>3.7292666666666667</v>
      </c>
    </row>
    <row r="22" spans="2:28" ht="2" customHeight="1" x14ac:dyDescent="0.35">
      <c r="C22" s="3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28" ht="18" customHeight="1" x14ac:dyDescent="0.35">
      <c r="C23" s="35"/>
      <c r="D23" s="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5"/>
    </row>
    <row r="24" spans="2:28" ht="2" customHeight="1" x14ac:dyDescent="0.35"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8" ht="19" x14ac:dyDescent="0.35"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8" ht="2" customHeight="1" x14ac:dyDescent="0.35"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8" ht="19" x14ac:dyDescent="0.35">
      <c r="C27" s="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8" ht="2" customHeight="1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8" ht="19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8" ht="2" customHeight="1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8" ht="19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8" ht="2" customHeight="1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2" customHeight="1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9" x14ac:dyDescent="0.35"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ht="18" customHeight="1" x14ac:dyDescent="0.35">
      <c r="C37" s="33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</row>
    <row r="57" spans="3:16" x14ac:dyDescent="0.35">
      <c r="C57" s="5"/>
      <c r="D57" s="5"/>
    </row>
    <row r="58" spans="3:16" x14ac:dyDescent="0.35">
      <c r="C58" s="5"/>
      <c r="D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</sheetData>
  <sheetProtection algorithmName="SHA-512" hashValue="Xd1Jb6UloqqJmStAZGQklIDW93lsuI8I0mBBbHcHv+WxBhWD00XaL/p9of3KyPnP13/Z4E+RaYJDEiTzEfmlqA==" saltValue="79faAgLXv6WXu8AW2J8CKA==" spinCount="100000" sheet="1" scenarios="1"/>
  <mergeCells count="4">
    <mergeCell ref="B9:C9"/>
    <mergeCell ref="B10:C10"/>
    <mergeCell ref="Y2:AA8"/>
    <mergeCell ref="E4:W6"/>
  </mergeCells>
  <conditionalFormatting sqref="G21 I21 K21 M21 O21 Q21 S21 U21 W21">
    <cfRule type="iconSet" priority="18">
      <iconSet iconSet="4TrafficLights">
        <cfvo type="percent" val="0"/>
        <cfvo type="num" val="0.1"/>
        <cfvo type="num" val="2.5" gte="0"/>
        <cfvo type="num" val="3.5"/>
      </iconSet>
    </cfRule>
    <cfRule type="cellIs" dxfId="229" priority="19" operator="equal">
      <formula>0</formula>
    </cfRule>
    <cfRule type="cellIs" dxfId="228" priority="20" operator="between">
      <formula>0.1</formula>
      <formula>2.5</formula>
    </cfRule>
    <cfRule type="cellIs" dxfId="227" priority="21" operator="between">
      <formula>2.51</formula>
      <formula>3.99</formula>
    </cfRule>
    <cfRule type="cellIs" dxfId="226" priority="22" operator="greaterThanOrEqual">
      <formula>4</formula>
    </cfRule>
  </conditionalFormatting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225" priority="12" operator="equal">
      <formula>0</formula>
    </cfRule>
    <cfRule type="cellIs" dxfId="224" priority="13" operator="between">
      <formula>0.1</formula>
      <formula>2.5</formula>
    </cfRule>
    <cfRule type="cellIs" dxfId="223" priority="14" operator="between">
      <formula>2.51</formula>
      <formula>3.99</formula>
    </cfRule>
    <cfRule type="cellIs" dxfId="222" priority="15" operator="greaterThanOrEqual">
      <formula>4</formula>
    </cfRule>
  </conditionalFormatting>
  <conditionalFormatting sqref="E12:W19">
    <cfRule type="containsBlanks" dxfId="221" priority="16">
      <formula>LEN(TRIM(E12))=0</formula>
    </cfRule>
    <cfRule type="cellIs" dxfId="220" priority="17" operator="between">
      <formula>0</formula>
      <formula>0.9</formula>
    </cfRule>
    <cfRule type="cellIs" dxfId="219" priority="23" operator="between">
      <formula>0.1</formula>
      <formula>2.5</formula>
    </cfRule>
    <cfRule type="cellIs" dxfId="218" priority="24" operator="between">
      <formula>2.51</formula>
      <formula>3.99</formula>
    </cfRule>
    <cfRule type="cellIs" dxfId="217" priority="25" operator="between">
      <formula>4.1</formula>
      <formula>5</formula>
    </cfRule>
    <cfRule type="cellIs" dxfId="216" priority="26" operator="greaterThanOrEqual">
      <formula>5.1</formula>
    </cfRule>
  </conditionalFormatting>
  <conditionalFormatting sqref="E21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215" priority="7" operator="equal">
      <formula>0</formula>
    </cfRule>
    <cfRule type="cellIs" dxfId="214" priority="8" operator="between">
      <formula>0.1</formula>
      <formula>2.5</formula>
    </cfRule>
    <cfRule type="cellIs" dxfId="213" priority="9" operator="between">
      <formula>2.51</formula>
      <formula>3.99</formula>
    </cfRule>
    <cfRule type="cellIs" dxfId="212" priority="10" operator="greaterThanOrEqual">
      <formula>4</formula>
    </cfRule>
  </conditionalFormatting>
  <conditionalFormatting sqref="AA12:AA19">
    <cfRule type="iconSet" priority="187">
      <iconSet iconSet="4TrafficLights">
        <cfvo type="percent" val="0"/>
        <cfvo type="num" val="0.1"/>
        <cfvo type="num" val="2.5" gte="0"/>
        <cfvo type="num" val="3.5"/>
      </iconSet>
    </cfRule>
    <cfRule type="cellIs" dxfId="211" priority="188" operator="equal">
      <formula>0</formula>
    </cfRule>
    <cfRule type="cellIs" dxfId="210" priority="189" operator="between">
      <formula>0.1</formula>
      <formula>2.5</formula>
    </cfRule>
    <cfRule type="cellIs" dxfId="209" priority="190" operator="between">
      <formula>2.51</formula>
      <formula>3.99</formula>
    </cfRule>
    <cfRule type="cellIs" dxfId="208" priority="19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4E4F-C655-4A79-9A61-54BA66118370}">
  <sheetPr codeName="Feuil6">
    <tabColor theme="3" tint="0.749992370372631"/>
    <pageSetUpPr fitToPage="1"/>
  </sheetPr>
  <dimension ref="B1:AA74"/>
  <sheetViews>
    <sheetView zoomScale="90" zoomScaleNormal="90" workbookViewId="0">
      <pane xSplit="4" ySplit="10" topLeftCell="H11" activePane="bottomRight" state="frozen"/>
      <selection activeCell="Y17" sqref="Y17"/>
      <selection pane="topRight" activeCell="Y17" sqref="Y17"/>
      <selection pane="bottomLeft" activeCell="Y17" sqref="Y17"/>
      <selection pane="bottomRight" activeCell="E4" sqref="E4:W6"/>
    </sheetView>
  </sheetViews>
  <sheetFormatPr baseColWidth="10" defaultRowHeight="14.5" x14ac:dyDescent="0.35"/>
  <cols>
    <col min="1" max="1" width="1.5" customWidth="1"/>
    <col min="2" max="2" width="4.58203125" customWidth="1"/>
    <col min="3" max="3" width="61.66406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7.582031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34"/>
      <c r="Y10" s="134"/>
      <c r="Z10" s="134"/>
      <c r="AA10" s="135" t="s">
        <v>47</v>
      </c>
    </row>
    <row r="11" spans="2:27" ht="19" x14ac:dyDescent="0.35">
      <c r="B11" s="9" t="s">
        <v>45</v>
      </c>
      <c r="C11" s="90" t="s">
        <v>84</v>
      </c>
      <c r="D11" s="5"/>
      <c r="E11" s="137">
        <v>1</v>
      </c>
      <c r="F11" s="137"/>
      <c r="G11" s="137">
        <v>2</v>
      </c>
      <c r="H11" s="137"/>
      <c r="I11" s="137">
        <v>3</v>
      </c>
      <c r="J11" s="137"/>
      <c r="K11" s="137">
        <v>4</v>
      </c>
      <c r="L11" s="137"/>
      <c r="M11" s="137">
        <v>5</v>
      </c>
      <c r="N11" s="137"/>
      <c r="O11" s="137">
        <v>6</v>
      </c>
      <c r="P11" s="137"/>
      <c r="Q11" s="137">
        <v>7</v>
      </c>
      <c r="R11" s="137"/>
      <c r="S11" s="137">
        <v>8</v>
      </c>
      <c r="T11" s="137"/>
      <c r="U11" s="137">
        <v>9</v>
      </c>
      <c r="V11" s="137"/>
      <c r="W11" s="137">
        <v>10</v>
      </c>
      <c r="X11" s="134"/>
      <c r="Y11" s="134"/>
      <c r="Z11" s="134"/>
      <c r="AA11" s="136" t="s">
        <v>48</v>
      </c>
    </row>
    <row r="12" spans="2:27" ht="49" customHeight="1" x14ac:dyDescent="0.35">
      <c r="B12" s="10">
        <v>1</v>
      </c>
      <c r="C12" s="7" t="s">
        <v>85</v>
      </c>
      <c r="D12" s="5"/>
      <c r="E12" s="165">
        <v>3</v>
      </c>
      <c r="F12" s="138"/>
      <c r="G12" s="139">
        <v>3</v>
      </c>
      <c r="H12" s="138"/>
      <c r="I12" s="139"/>
      <c r="J12" s="138"/>
      <c r="K12" s="139">
        <v>1</v>
      </c>
      <c r="L12" s="138"/>
      <c r="M12" s="139">
        <v>2</v>
      </c>
      <c r="N12" s="138"/>
      <c r="O12" s="139">
        <v>3</v>
      </c>
      <c r="P12" s="138"/>
      <c r="Q12" s="139"/>
      <c r="R12" s="138"/>
      <c r="S12" s="139"/>
      <c r="T12" s="138"/>
      <c r="U12" s="139"/>
      <c r="V12" s="138"/>
      <c r="W12" s="139"/>
      <c r="X12" s="134"/>
      <c r="Y12" s="277">
        <f t="shared" ref="Y12:Y24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12</v>
      </c>
      <c r="Z12" s="76"/>
      <c r="AA12" s="278">
        <f t="shared" ref="AA12:AA24" si="1">IF(Y12&gt;0,(Y12/(COUNTIFS(E12:W12,"&lt;5,1",E12:W12,"&gt;0,1"))),(0))</f>
        <v>2.4</v>
      </c>
    </row>
    <row r="13" spans="2:27" ht="54" customHeight="1" x14ac:dyDescent="0.35">
      <c r="B13" s="10">
        <v>2</v>
      </c>
      <c r="C13" s="7" t="s">
        <v>86</v>
      </c>
      <c r="D13" s="5"/>
      <c r="E13" s="139">
        <v>4</v>
      </c>
      <c r="F13" s="138"/>
      <c r="G13" s="139">
        <v>4</v>
      </c>
      <c r="H13" s="138"/>
      <c r="I13" s="139">
        <v>4</v>
      </c>
      <c r="J13" s="138"/>
      <c r="K13" s="139">
        <v>4</v>
      </c>
      <c r="L13" s="138"/>
      <c r="M13" s="139">
        <v>3</v>
      </c>
      <c r="N13" s="138"/>
      <c r="O13" s="139">
        <v>4</v>
      </c>
      <c r="P13" s="138"/>
      <c r="Q13" s="139"/>
      <c r="R13" s="138"/>
      <c r="S13" s="139"/>
      <c r="T13" s="138"/>
      <c r="U13" s="139"/>
      <c r="V13" s="138"/>
      <c r="W13" s="139"/>
      <c r="X13" s="134"/>
      <c r="Y13" s="277">
        <f t="shared" si="0"/>
        <v>23</v>
      </c>
      <c r="Z13" s="76"/>
      <c r="AA13" s="278">
        <f t="shared" si="1"/>
        <v>3.8333333333333335</v>
      </c>
    </row>
    <row r="14" spans="2:27" ht="55" customHeight="1" x14ac:dyDescent="0.35">
      <c r="B14" s="10">
        <v>3</v>
      </c>
      <c r="C14" s="174" t="s">
        <v>238</v>
      </c>
      <c r="D14" s="5"/>
      <c r="E14" s="139">
        <v>4</v>
      </c>
      <c r="F14" s="138"/>
      <c r="G14" s="139">
        <v>4</v>
      </c>
      <c r="H14" s="138"/>
      <c r="I14" s="139">
        <v>4</v>
      </c>
      <c r="J14" s="138"/>
      <c r="K14" s="139">
        <v>4</v>
      </c>
      <c r="L14" s="138"/>
      <c r="M14" s="139">
        <v>4</v>
      </c>
      <c r="N14" s="138"/>
      <c r="O14" s="139">
        <v>4</v>
      </c>
      <c r="P14" s="138"/>
      <c r="Q14" s="139"/>
      <c r="R14" s="138"/>
      <c r="S14" s="139"/>
      <c r="T14" s="138"/>
      <c r="U14" s="139"/>
      <c r="V14" s="138"/>
      <c r="W14" s="139"/>
      <c r="X14" s="134"/>
      <c r="Y14" s="277">
        <f t="shared" si="0"/>
        <v>24</v>
      </c>
      <c r="Z14" s="76"/>
      <c r="AA14" s="278">
        <f t="shared" si="1"/>
        <v>4</v>
      </c>
    </row>
    <row r="15" spans="2:27" ht="36" customHeight="1" x14ac:dyDescent="0.35">
      <c r="B15" s="10">
        <v>4</v>
      </c>
      <c r="C15" s="7" t="s">
        <v>87</v>
      </c>
      <c r="D15" s="5"/>
      <c r="E15" s="139">
        <v>4</v>
      </c>
      <c r="F15" s="138"/>
      <c r="G15" s="139">
        <v>4</v>
      </c>
      <c r="H15" s="138"/>
      <c r="I15" s="139">
        <v>4</v>
      </c>
      <c r="J15" s="138"/>
      <c r="K15" s="139">
        <v>4</v>
      </c>
      <c r="L15" s="138"/>
      <c r="M15" s="139">
        <v>3</v>
      </c>
      <c r="N15" s="138"/>
      <c r="O15" s="139">
        <v>5</v>
      </c>
      <c r="P15" s="138"/>
      <c r="Q15" s="139"/>
      <c r="R15" s="138"/>
      <c r="S15" s="139"/>
      <c r="T15" s="138"/>
      <c r="U15" s="139"/>
      <c r="V15" s="138"/>
      <c r="W15" s="139"/>
      <c r="X15" s="134"/>
      <c r="Y15" s="277">
        <f t="shared" si="0"/>
        <v>24</v>
      </c>
      <c r="Z15" s="76"/>
      <c r="AA15" s="278">
        <f t="shared" si="1"/>
        <v>4</v>
      </c>
    </row>
    <row r="16" spans="2:27" ht="41" customHeight="1" x14ac:dyDescent="0.35">
      <c r="B16" s="10">
        <v>5</v>
      </c>
      <c r="C16" s="7" t="s">
        <v>88</v>
      </c>
      <c r="D16" s="5"/>
      <c r="E16" s="139">
        <v>4</v>
      </c>
      <c r="F16" s="138"/>
      <c r="G16" s="139">
        <v>4</v>
      </c>
      <c r="H16" s="138"/>
      <c r="I16" s="139">
        <v>4</v>
      </c>
      <c r="J16" s="138"/>
      <c r="K16" s="139">
        <v>3</v>
      </c>
      <c r="L16" s="138"/>
      <c r="M16" s="139">
        <v>3</v>
      </c>
      <c r="N16" s="138"/>
      <c r="O16" s="139">
        <v>4</v>
      </c>
      <c r="P16" s="138"/>
      <c r="Q16" s="139"/>
      <c r="R16" s="138"/>
      <c r="S16" s="139"/>
      <c r="T16" s="138"/>
      <c r="U16" s="139"/>
      <c r="V16" s="138"/>
      <c r="W16" s="139"/>
      <c r="X16" s="134"/>
      <c r="Y16" s="277">
        <f t="shared" si="0"/>
        <v>22</v>
      </c>
      <c r="Z16" s="76"/>
      <c r="AA16" s="278">
        <f t="shared" si="1"/>
        <v>3.6666666666666665</v>
      </c>
    </row>
    <row r="17" spans="2:27" ht="40.5" customHeight="1" x14ac:dyDescent="0.35">
      <c r="B17" s="10">
        <v>6</v>
      </c>
      <c r="C17" s="7" t="s">
        <v>89</v>
      </c>
      <c r="D17" s="5"/>
      <c r="E17" s="139">
        <v>4</v>
      </c>
      <c r="F17" s="138"/>
      <c r="G17" s="139">
        <v>2</v>
      </c>
      <c r="H17" s="138"/>
      <c r="I17" s="139">
        <v>4</v>
      </c>
      <c r="J17" s="138"/>
      <c r="K17" s="139">
        <v>2</v>
      </c>
      <c r="L17" s="138"/>
      <c r="M17" s="139">
        <v>3</v>
      </c>
      <c r="N17" s="138"/>
      <c r="O17" s="139">
        <v>4</v>
      </c>
      <c r="P17" s="138"/>
      <c r="Q17" s="139"/>
      <c r="R17" s="138"/>
      <c r="S17" s="139"/>
      <c r="T17" s="138"/>
      <c r="U17" s="139"/>
      <c r="V17" s="138"/>
      <c r="W17" s="139"/>
      <c r="X17" s="134"/>
      <c r="Y17" s="277">
        <f t="shared" si="0"/>
        <v>19</v>
      </c>
      <c r="Z17" s="76"/>
      <c r="AA17" s="278">
        <f t="shared" si="1"/>
        <v>3.1666666666666665</v>
      </c>
    </row>
    <row r="18" spans="2:27" ht="35.5" customHeight="1" x14ac:dyDescent="0.35">
      <c r="B18" s="10">
        <v>7</v>
      </c>
      <c r="C18" s="7" t="s">
        <v>239</v>
      </c>
      <c r="D18" s="5"/>
      <c r="E18" s="139">
        <v>4</v>
      </c>
      <c r="F18" s="138"/>
      <c r="G18" s="139">
        <v>4</v>
      </c>
      <c r="H18" s="138"/>
      <c r="I18" s="139">
        <v>3</v>
      </c>
      <c r="J18" s="138"/>
      <c r="K18" s="139">
        <v>2</v>
      </c>
      <c r="L18" s="138"/>
      <c r="M18" s="139">
        <v>3</v>
      </c>
      <c r="N18" s="138"/>
      <c r="O18" s="139">
        <v>4</v>
      </c>
      <c r="P18" s="138"/>
      <c r="Q18" s="139"/>
      <c r="R18" s="138"/>
      <c r="S18" s="139"/>
      <c r="T18" s="138"/>
      <c r="U18" s="139"/>
      <c r="V18" s="138"/>
      <c r="W18" s="139"/>
      <c r="X18" s="134"/>
      <c r="Y18" s="277">
        <f t="shared" si="0"/>
        <v>20</v>
      </c>
      <c r="Z18" s="76"/>
      <c r="AA18" s="278">
        <f t="shared" si="1"/>
        <v>3.3333333333333335</v>
      </c>
    </row>
    <row r="19" spans="2:27" ht="45.65" customHeight="1" x14ac:dyDescent="0.35">
      <c r="B19" s="10">
        <v>8</v>
      </c>
      <c r="C19" s="7" t="s">
        <v>240</v>
      </c>
      <c r="D19" s="5"/>
      <c r="E19" s="165">
        <v>4</v>
      </c>
      <c r="F19" s="164"/>
      <c r="G19" s="165">
        <v>5</v>
      </c>
      <c r="H19" s="164"/>
      <c r="I19" s="165">
        <v>3</v>
      </c>
      <c r="J19" s="164"/>
      <c r="K19" s="165">
        <v>4</v>
      </c>
      <c r="L19" s="164"/>
      <c r="M19" s="165">
        <v>4</v>
      </c>
      <c r="N19" s="164"/>
      <c r="O19" s="165">
        <v>4</v>
      </c>
      <c r="P19" s="164"/>
      <c r="Q19" s="165"/>
      <c r="R19" s="164"/>
      <c r="S19" s="165"/>
      <c r="T19" s="164"/>
      <c r="U19" s="165"/>
      <c r="V19" s="164"/>
      <c r="W19" s="165"/>
      <c r="X19" s="134"/>
      <c r="Y19" s="277">
        <f t="shared" si="0"/>
        <v>24</v>
      </c>
      <c r="Z19" s="76"/>
      <c r="AA19" s="278">
        <f t="shared" si="1"/>
        <v>4</v>
      </c>
    </row>
    <row r="20" spans="2:27" ht="43.5" x14ac:dyDescent="0.35">
      <c r="B20" s="2">
        <v>9</v>
      </c>
      <c r="C20" s="7" t="s">
        <v>90</v>
      </c>
      <c r="D20" s="5"/>
      <c r="E20" s="165">
        <v>4</v>
      </c>
      <c r="F20" s="164"/>
      <c r="G20" s="165">
        <v>4</v>
      </c>
      <c r="H20" s="164"/>
      <c r="I20" s="165">
        <v>3</v>
      </c>
      <c r="J20" s="164"/>
      <c r="K20" s="165">
        <v>1</v>
      </c>
      <c r="L20" s="164"/>
      <c r="M20" s="165">
        <v>4</v>
      </c>
      <c r="N20" s="164"/>
      <c r="O20" s="165">
        <v>5</v>
      </c>
      <c r="P20" s="164"/>
      <c r="Q20" s="165"/>
      <c r="R20" s="164"/>
      <c r="S20" s="165"/>
      <c r="T20" s="164"/>
      <c r="U20" s="165"/>
      <c r="V20" s="164"/>
      <c r="W20" s="165"/>
      <c r="X20" s="134"/>
      <c r="Y20" s="277">
        <f t="shared" si="0"/>
        <v>21</v>
      </c>
      <c r="Z20" s="76"/>
      <c r="AA20" s="278">
        <f t="shared" si="1"/>
        <v>3.5</v>
      </c>
    </row>
    <row r="21" spans="2:27" ht="43.5" x14ac:dyDescent="0.35">
      <c r="B21" s="2">
        <v>10</v>
      </c>
      <c r="C21" s="7" t="s">
        <v>91</v>
      </c>
      <c r="D21" s="5"/>
      <c r="E21" s="165">
        <v>5</v>
      </c>
      <c r="F21" s="164"/>
      <c r="G21" s="165">
        <v>4</v>
      </c>
      <c r="H21" s="164"/>
      <c r="I21" s="165">
        <v>4</v>
      </c>
      <c r="J21" s="164"/>
      <c r="K21" s="165">
        <v>2</v>
      </c>
      <c r="L21" s="164"/>
      <c r="M21" s="165"/>
      <c r="N21" s="164"/>
      <c r="O21" s="165"/>
      <c r="P21" s="164"/>
      <c r="Q21" s="165"/>
      <c r="R21" s="164"/>
      <c r="S21" s="165"/>
      <c r="T21" s="164"/>
      <c r="U21" s="165"/>
      <c r="V21" s="164"/>
      <c r="W21" s="165"/>
      <c r="X21" s="134"/>
      <c r="Y21" s="277">
        <f t="shared" si="0"/>
        <v>15</v>
      </c>
      <c r="Z21" s="76"/>
      <c r="AA21" s="278">
        <f t="shared" si="1"/>
        <v>3.75</v>
      </c>
    </row>
    <row r="22" spans="2:27" ht="43.5" x14ac:dyDescent="0.35">
      <c r="B22" s="2">
        <v>11</v>
      </c>
      <c r="C22" s="7" t="s">
        <v>92</v>
      </c>
      <c r="D22" s="5"/>
      <c r="E22" s="165">
        <v>3</v>
      </c>
      <c r="F22" s="164"/>
      <c r="G22" s="165">
        <v>4</v>
      </c>
      <c r="H22" s="164"/>
      <c r="I22" s="165">
        <v>4</v>
      </c>
      <c r="J22" s="164"/>
      <c r="K22" s="165">
        <v>4</v>
      </c>
      <c r="L22" s="164"/>
      <c r="M22" s="165"/>
      <c r="N22" s="164"/>
      <c r="O22" s="165"/>
      <c r="P22" s="164"/>
      <c r="Q22" s="165"/>
      <c r="R22" s="164"/>
      <c r="S22" s="165"/>
      <c r="T22" s="164"/>
      <c r="U22" s="165"/>
      <c r="V22" s="164"/>
      <c r="W22" s="165"/>
      <c r="X22" s="134"/>
      <c r="Y22" s="277">
        <f t="shared" si="0"/>
        <v>15</v>
      </c>
      <c r="Z22" s="76"/>
      <c r="AA22" s="278">
        <f t="shared" si="1"/>
        <v>3.75</v>
      </c>
    </row>
    <row r="23" spans="2:27" ht="43.5" x14ac:dyDescent="0.35">
      <c r="B23" s="2">
        <v>12</v>
      </c>
      <c r="C23" s="7" t="s">
        <v>93</v>
      </c>
      <c r="D23" s="5"/>
      <c r="E23" s="165">
        <v>2</v>
      </c>
      <c r="F23" s="164"/>
      <c r="G23" s="165">
        <v>3</v>
      </c>
      <c r="H23" s="164"/>
      <c r="I23" s="165">
        <v>3</v>
      </c>
      <c r="J23" s="164"/>
      <c r="K23" s="165">
        <v>2</v>
      </c>
      <c r="L23" s="164"/>
      <c r="M23" s="165"/>
      <c r="N23" s="164"/>
      <c r="O23" s="165"/>
      <c r="P23" s="164"/>
      <c r="Q23" s="165"/>
      <c r="R23" s="164"/>
      <c r="S23" s="165"/>
      <c r="T23" s="164"/>
      <c r="U23" s="165"/>
      <c r="V23" s="164"/>
      <c r="W23" s="165"/>
      <c r="X23" s="134"/>
      <c r="Y23" s="277">
        <f t="shared" si="0"/>
        <v>10</v>
      </c>
      <c r="Z23" s="76"/>
      <c r="AA23" s="278">
        <f t="shared" si="1"/>
        <v>2.5</v>
      </c>
    </row>
    <row r="24" spans="2:27" ht="51" customHeight="1" x14ac:dyDescent="0.35">
      <c r="B24" s="2">
        <v>13</v>
      </c>
      <c r="C24" s="7" t="s">
        <v>94</v>
      </c>
      <c r="D24" s="5"/>
      <c r="E24" s="165">
        <v>2</v>
      </c>
      <c r="F24" s="164"/>
      <c r="G24" s="165">
        <v>4</v>
      </c>
      <c r="H24" s="164"/>
      <c r="I24" s="165">
        <v>4</v>
      </c>
      <c r="J24" s="164"/>
      <c r="K24" s="165">
        <v>3</v>
      </c>
      <c r="L24" s="164"/>
      <c r="M24" s="165"/>
      <c r="N24" s="164"/>
      <c r="O24" s="165"/>
      <c r="P24" s="164"/>
      <c r="Q24" s="165"/>
      <c r="R24" s="164"/>
      <c r="S24" s="165"/>
      <c r="T24" s="164"/>
      <c r="U24" s="165"/>
      <c r="V24" s="164"/>
      <c r="W24" s="165"/>
      <c r="X24" s="134"/>
      <c r="Y24" s="277">
        <f t="shared" si="0"/>
        <v>13</v>
      </c>
      <c r="Z24" s="76"/>
      <c r="AA24" s="278">
        <f t="shared" si="1"/>
        <v>3.25</v>
      </c>
    </row>
    <row r="25" spans="2:27" s="88" customFormat="1" ht="18" customHeight="1" x14ac:dyDescent="0.35">
      <c r="B25" s="92"/>
      <c r="C25" s="91" t="s">
        <v>57</v>
      </c>
      <c r="E25" s="281">
        <f>SUM(IF(E$12&gt;5,E$12=0,E$12)+IF(E$13&gt;5,E$13=0,E$13)+IF(E$14&gt;5,E$14=0,E$14)+IF(E$15&gt;5,E$15=0,E$15)+IF(E$16&gt;5,E$16=0,E$16)+IF(E$17&gt;5,E$17=0,E$17)+IF(E$18&gt;5,E$18=0,E$18)+IF(E$19&gt;5,E$19=0,E$19)+IF(E$20&gt;5,E$20=0,E$20)+IF(E$21&gt;5,E$21=0,E$21)+IF(E$22&gt;5,E$22=0,E$22)+IF(E$23&gt;5,E$23=0,E$23)+IF(E$24&gt;5,E$24=0,E$24))</f>
        <v>47</v>
      </c>
      <c r="F25" s="281"/>
      <c r="G25" s="281">
        <f>SUM(IF(G$12&gt;5,G$12=0,G$12)+IF(G$13&gt;5,G$13=0,G$13)+IF(G$14&gt;5,G$14=0,G$14)+IF(G$15&gt;5,G$15=0,G$15)+IF(G$16&gt;5,G$16=0,G$16)+IF(G$17&gt;5,G$17=0,G$17)+IF(G$18&gt;5,G$18=0,G$18)+IF(G$19&gt;5,G$19=0,G$19)+IF(G$20&gt;5,G$20=0,G$20)+IF(G$21&gt;5,G$21=0,G$21)+IF(G$22&gt;5,G$22=0,G$22)+IF(G$23&gt;5,G$23=0,G$23)+IF(G$24&gt;5,G$24=0,G$24))</f>
        <v>49</v>
      </c>
      <c r="H25" s="281"/>
      <c r="I25" s="281">
        <f>SUM(IF(I$12&gt;5,I$12=0,I$12)+IF(I$13&gt;5,I$13=0,I$13)+IF(I$14&gt;5,I$14=0,I$14)+IF(I$15&gt;5,I$15=0,I$15)+IF(I$16&gt;5,I$16=0,I$16)+IF(I$17&gt;5,I$17=0,I$17)+IF(I$18&gt;5,I$18=0,I$18)+IF(I$19&gt;5,I$19=0,I$19)+IF(I$20&gt;5,I$20=0,I$20)+IF(I$21&gt;5,I$21=0,I$21)+IF(I$22&gt;5,I$22=0,I$22)+IF(I$23&gt;5,I$23=0,I$23)+IF(I$24&gt;5,I$24=0,I$24))</f>
        <v>44</v>
      </c>
      <c r="J25" s="281"/>
      <c r="K25" s="281">
        <f>SUM(IF(K$12&gt;5,K$12=0,K$12)+IF(K$13&gt;5,K$13=0,K$13)+IF(K$14&gt;5,K$14=0,K$14)+IF(K$15&gt;5,K$15=0,K$15)+IF(K$16&gt;5,K$16=0,K$16)+IF(K$17&gt;5,K$17=0,K$17)+IF(K$18&gt;5,K$18=0,K$18)+IF(K$19&gt;5,K$19=0,K$19)+IF(K$20&gt;5,K$20=0,K$20)+IF(K$21&gt;5,K$21=0,K$21)+IF(K$22&gt;5,K$22=0,K$22)+IF(K$23&gt;5,K$23=0,K$23)+IF(K$24&gt;5,K$24=0,K$24))</f>
        <v>36</v>
      </c>
      <c r="L25" s="281"/>
      <c r="M25" s="281">
        <f>SUM(IF(M$12&gt;5,M$12=0,M$12)+IF(M$13&gt;5,M$13=0,M$13)+IF(M$14&gt;5,M$14=0,M$14)+IF(M$15&gt;5,M$15=0,M$15)+IF(M$16&gt;5,M$16=0,M$16)+IF(M$17&gt;5,M$17=0,M$17)+IF(M$18&gt;5,M$18=0,M$18)+IF(M$19&gt;5,M$19=0,M$19)+IF(M$20&gt;5,M$20=0,M$20)+IF(M$21&gt;5,M$21=0,M$21)+IF(M$22&gt;5,M$22=0,M$22)+IF(M$23&gt;5,M$23=0,M$23)+IF(M$24&gt;5,M$24=0,M$24))</f>
        <v>29</v>
      </c>
      <c r="N25" s="281"/>
      <c r="O25" s="281">
        <f>SUM(IF(O$12&gt;5,O$12=0,O$12)+IF(O$13&gt;5,O$13=0,O$13)+IF(O$14&gt;5,O$14=0,O$14)+IF(O$15&gt;5,O$15=0,O$15)+IF(O$16&gt;5,O$16=0,O$16)+IF(O$17&gt;5,O$17=0,O$17)+IF(O$18&gt;5,O$18=0,O$18)+IF(O$19&gt;5,O$19=0,O$19)+IF(O$20&gt;5,O$20=0,O$20)+IF(O$21&gt;5,O$21=0,O$21)+IF(O$22&gt;5,O$22=0,O$22)+IF(O$23&gt;5,O$23=0,O$23)+IF(O$24&gt;5,O$24=0,O$24))</f>
        <v>37</v>
      </c>
      <c r="P25" s="281"/>
      <c r="Q25" s="281">
        <f>SUM(IF(Q$12&gt;5,Q$12=0,Q$12)+IF(Q$13&gt;5,Q$13=0,Q$13)+IF(Q$14&gt;5,Q$14=0,Q$14)+IF(Q$15&gt;5,Q$15=0,Q$15)+IF(Q$16&gt;5,Q$16=0,Q$16)+IF(Q$17&gt;5,Q$17=0,Q$17)+IF(Q$18&gt;5,Q$18=0,Q$18)+IF(Q$19&gt;5,Q$19=0,Q$19)+IF(Q$20&gt;5,Q$20=0,Q$20)+IF(Q$21&gt;5,Q$21=0,Q$21)+IF(Q$22&gt;5,Q$22=0,Q$22)+IF(Q$23&gt;5,Q$23=0,Q$23)+IF(Q$24&gt;5,Q$24=0,Q$24))</f>
        <v>0</v>
      </c>
      <c r="R25" s="281"/>
      <c r="S25" s="281">
        <f>SUM(IF(S$12&gt;5,S$12=0,S$12)+IF(S$13&gt;5,S$13=0,S$13)+IF(S$14&gt;5,S$14=0,S$14)+IF(S$15&gt;5,S$15=0,S$15)+IF(S$16&gt;5,S$16=0,S$16)+IF(S$17&gt;5,S$17=0,S$17)+IF(S$18&gt;5,S$18=0,S$18)+IF(S$19&gt;5,S$19=0,S$19)+IF(S$20&gt;5,S$20=0,S$20)+IF(S$21&gt;5,S$21=0,S$21)+IF(S$22&gt;5,S$22=0,S$22)+IF(S$23&gt;5,S$23=0,S$23)+IF(S$24&gt;5,S$24=0,S$24))</f>
        <v>0</v>
      </c>
      <c r="T25" s="281"/>
      <c r="U25" s="281">
        <f>SUM(IF(U$12&gt;5,U$12=0,U$12)+IF(U$13&gt;5,U$13=0,U$13)+IF(U$14&gt;5,U$14=0,U$14)+IF(U$15&gt;5,U$15=0,U$15)+IF(U$16&gt;5,U$16=0,U$16)+IF(U$17&gt;5,U$17=0,U$17)+IF(U$18&gt;5,U$18=0,U$18)+IF(U$19&gt;5,U$19=0,U$19)+IF(U$20&gt;5,U$20=0,U$20)+IF(U$21&gt;5,U$21=0,U$21)+IF(U$22&gt;5,U$22=0,U$22)+IF(U$23&gt;5,U$23=0,U$23)+IF(U$24&gt;5,U$24=0,U$24))</f>
        <v>0</v>
      </c>
      <c r="V25" s="281"/>
      <c r="W25" s="281">
        <f>SUM(IF(W$12&gt;5,W$12=0,W$12)+IF(W$13&gt;5,W$13=0,W$13)+IF(W$14&gt;5,W$14=0,W$14)+IF(W$15&gt;5,W$15=0,W$15)+IF(W$16&gt;5,W$16=0,W$16)+IF(W$17&gt;5,W$17=0,W$17)+IF(W$18&gt;5,W$18=0,W$18)+IF(W$19&gt;5,W$19=0,W$19)+IF(W$20&gt;5,W$20=0,W$20)+IF(W$21&gt;5,W$21=0,W$21)+IF(W$22&gt;5,W$22=0,W$22)+IF(W$23&gt;5,W$23=0,W$23)+IF(W$24&gt;5,W$24=0,W$24))</f>
        <v>0</v>
      </c>
      <c r="X25" s="76"/>
      <c r="Y25" s="76"/>
      <c r="Z25" s="76"/>
      <c r="AA25" s="279">
        <f>COUNTIF(AA12:AA24,"&gt;0")</f>
        <v>13</v>
      </c>
    </row>
    <row r="26" spans="2:27" ht="18" customHeight="1" x14ac:dyDescent="0.35">
      <c r="B26" s="9">
        <v>13</v>
      </c>
      <c r="C26" s="25" t="s">
        <v>58</v>
      </c>
      <c r="D26" s="5"/>
      <c r="E26" s="282">
        <f>IF(E25&gt;0,(E25/(COUNTIFS(E12:E24,"&lt;5,1",E12:E24,"&gt;0,1"))),(0))</f>
        <v>3.6153846153846154</v>
      </c>
      <c r="F26" s="282"/>
      <c r="G26" s="282">
        <f>IF(G25&gt;0,(G25/(COUNTIFS(G12:G24,"&lt;5,1",G12:G24,"&gt;0,1"))),(0))</f>
        <v>3.7692307692307692</v>
      </c>
      <c r="H26" s="282"/>
      <c r="I26" s="282">
        <f>IF(I25&gt;0,(I25/(COUNTIFS(I12:I24,"&lt;5,1",I12:I24,"&gt;0,1"))),(0))</f>
        <v>3.6666666666666665</v>
      </c>
      <c r="J26" s="282"/>
      <c r="K26" s="282">
        <f>IF(K25&gt;0,(K25/(COUNTIFS(K12:K24,"&lt;5,1",K12:K24,"&gt;0,1"))),(0))</f>
        <v>2.7692307692307692</v>
      </c>
      <c r="L26" s="282"/>
      <c r="M26" s="282">
        <f>IF(M25&gt;0,(M25/(COUNTIFS(M12:M24,"&lt;5,1",M12:M24,"&gt;0,1"))),(0))</f>
        <v>3.2222222222222223</v>
      </c>
      <c r="N26" s="282"/>
      <c r="O26" s="282">
        <f>IF(O25&gt;0,(O25/(COUNTIFS(O12:O24,"&lt;5,1",O12:O24,"&gt;0,1"))),(0))</f>
        <v>4.1111111111111107</v>
      </c>
      <c r="P26" s="282"/>
      <c r="Q26" s="282">
        <f>IF(Q25&gt;0,(Q25/(COUNTIFS(Q12:Q24,"&lt;5,1",Q12:Q24,"&gt;0,1"))),(0))</f>
        <v>0</v>
      </c>
      <c r="R26" s="282"/>
      <c r="S26" s="282">
        <f>IF(S25&gt;0,(S25/(COUNTIFS(S12:S24,"&lt;5,1",S12:S24,"&gt;0,1"))),(0))</f>
        <v>0</v>
      </c>
      <c r="T26" s="282"/>
      <c r="U26" s="282">
        <f>IF(U25&gt;0,(U25/(COUNTIFS(U12:U24,"&lt;5,1",U12:U24,"&gt;0,1"))),(0))</f>
        <v>0</v>
      </c>
      <c r="V26" s="282"/>
      <c r="W26" s="282">
        <f>IF(W25&gt;0,(W25/(COUNTIFS(W12:W24,"&lt;5,1",W12:W24,"&gt;0,1"))),(0))</f>
        <v>0</v>
      </c>
      <c r="X26" s="76"/>
      <c r="Y26" s="76"/>
      <c r="Z26" s="76"/>
      <c r="AA26" s="280">
        <f>IF(AA25&gt;0,SUM(AA12:AA24)/AA25+1/10000,"0")</f>
        <v>3.4731769230769238</v>
      </c>
    </row>
    <row r="27" spans="2:27" ht="2" customHeight="1" x14ac:dyDescent="0.35">
      <c r="C27" s="35"/>
      <c r="D27" s="5"/>
      <c r="E27" s="13"/>
      <c r="F27" s="13"/>
      <c r="G27" s="29"/>
      <c r="H27" s="29"/>
      <c r="I27" s="14"/>
      <c r="J27" s="14"/>
      <c r="K27" s="14"/>
      <c r="L27" s="14"/>
      <c r="M27" s="37"/>
      <c r="N27" s="37"/>
      <c r="O27" s="38"/>
      <c r="P27" s="5"/>
    </row>
    <row r="28" spans="2:27" ht="18" customHeight="1" x14ac:dyDescent="0.35">
      <c r="C28" s="35"/>
      <c r="D28" s="5"/>
      <c r="E28" s="13"/>
      <c r="F28" s="13"/>
      <c r="G28" s="29"/>
      <c r="H28" s="29"/>
      <c r="I28" s="19"/>
      <c r="J28" s="19"/>
      <c r="K28" s="39"/>
      <c r="L28" s="39"/>
      <c r="M28" s="37"/>
      <c r="N28" s="37"/>
      <c r="O28" s="38"/>
      <c r="P28" s="5"/>
    </row>
    <row r="29" spans="2:27" ht="2" customHeight="1" x14ac:dyDescent="0.35">
      <c r="C29" s="6"/>
      <c r="D29" s="5"/>
      <c r="E29" s="11"/>
      <c r="F29" s="11"/>
      <c r="G29" s="30"/>
      <c r="H29" s="30"/>
      <c r="I29" s="12"/>
      <c r="J29" s="12"/>
      <c r="K29" s="12"/>
      <c r="L29" s="12"/>
      <c r="M29" s="37"/>
      <c r="N29" s="37"/>
      <c r="O29" s="38"/>
      <c r="P29" s="5"/>
    </row>
    <row r="30" spans="2:27" ht="19" x14ac:dyDescent="0.35">
      <c r="C30" s="8"/>
      <c r="D30" s="5"/>
      <c r="E30" s="10"/>
      <c r="F30" s="10"/>
      <c r="G30" s="30"/>
      <c r="H30" s="30"/>
      <c r="I30" s="18"/>
      <c r="J30" s="18"/>
      <c r="K30" s="22"/>
      <c r="L30" s="22"/>
      <c r="M30" s="37"/>
      <c r="N30" s="37"/>
      <c r="O30" s="38"/>
      <c r="P30" s="5"/>
    </row>
    <row r="31" spans="2:27" ht="2" customHeight="1" x14ac:dyDescent="0.35">
      <c r="C31" s="6"/>
      <c r="D31" s="5"/>
      <c r="E31" s="10"/>
      <c r="F31" s="10"/>
      <c r="G31" s="30"/>
      <c r="H31" s="30"/>
      <c r="I31" s="12"/>
      <c r="J31" s="12"/>
      <c r="K31" s="12"/>
      <c r="L31" s="12"/>
      <c r="M31" s="37"/>
      <c r="N31" s="37"/>
      <c r="O31" s="38"/>
      <c r="P31" s="5"/>
    </row>
    <row r="32" spans="2:27" ht="19" x14ac:dyDescent="0.35">
      <c r="C32" s="8"/>
      <c r="D32" s="5"/>
      <c r="E32" s="15"/>
      <c r="F32" s="15"/>
      <c r="G32" s="31"/>
      <c r="H32" s="31"/>
      <c r="I32" s="17"/>
      <c r="J32" s="17"/>
      <c r="K32" s="39"/>
      <c r="L32" s="39"/>
      <c r="M32" s="37"/>
      <c r="N32" s="37"/>
      <c r="O32" s="38"/>
      <c r="P32" s="5"/>
    </row>
    <row r="33" spans="3:16" ht="2" customHeight="1" x14ac:dyDescent="0.35">
      <c r="C33" s="8"/>
      <c r="D33" s="5"/>
      <c r="E33" s="15"/>
      <c r="F33" s="15"/>
      <c r="G33" s="31"/>
      <c r="H33" s="31"/>
      <c r="I33" s="16"/>
      <c r="J33" s="16"/>
      <c r="K33" s="16"/>
      <c r="L33" s="16"/>
      <c r="M33" s="37"/>
      <c r="N33" s="37"/>
      <c r="O33" s="38"/>
      <c r="P33" s="5"/>
    </row>
    <row r="34" spans="3:16" ht="19" x14ac:dyDescent="0.35">
      <c r="C34" s="8"/>
      <c r="D34" s="5"/>
      <c r="E34" s="15"/>
      <c r="F34" s="15"/>
      <c r="G34" s="41"/>
      <c r="H34" s="41"/>
      <c r="I34" s="42"/>
      <c r="J34" s="42"/>
      <c r="K34" s="43"/>
      <c r="L34" s="43"/>
      <c r="M34" s="42"/>
      <c r="N34" s="42"/>
      <c r="O34" s="38"/>
      <c r="P34" s="5"/>
    </row>
    <row r="35" spans="3:16" ht="2" customHeight="1" x14ac:dyDescent="0.35">
      <c r="C35" s="8"/>
      <c r="D35" s="5"/>
      <c r="E35" s="10"/>
      <c r="F35" s="10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ht="19" x14ac:dyDescent="0.35">
      <c r="C36" s="8"/>
      <c r="D36" s="5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5"/>
    </row>
    <row r="37" spans="3:16" ht="2" customHeight="1" x14ac:dyDescent="0.35">
      <c r="C37" s="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ht="19" x14ac:dyDescent="0.35">
      <c r="C38" s="8"/>
      <c r="D38" s="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5"/>
    </row>
    <row r="39" spans="3:16" ht="2" customHeight="1" x14ac:dyDescent="0.35">
      <c r="C39" s="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ht="19" x14ac:dyDescent="0.35"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ht="18" customHeight="1" x14ac:dyDescent="0.35">
      <c r="C42" s="33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3:16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3:16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3:16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3:16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3:16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3:16" x14ac:dyDescent="0.3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3:16" x14ac:dyDescent="0.3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3:16" x14ac:dyDescent="0.3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3:16" x14ac:dyDescent="0.35">
      <c r="C71" s="5"/>
      <c r="D71" s="5"/>
    </row>
    <row r="72" spans="3:16" x14ac:dyDescent="0.35">
      <c r="C72" s="5"/>
      <c r="D72" s="5"/>
    </row>
    <row r="73" spans="3:16" x14ac:dyDescent="0.35">
      <c r="C73" s="5"/>
      <c r="D73" s="5"/>
    </row>
    <row r="74" spans="3:16" x14ac:dyDescent="0.35">
      <c r="C74" s="5"/>
      <c r="D74" s="5"/>
    </row>
  </sheetData>
  <sheetProtection algorithmName="SHA-512" hashValue="ULzkoGgJEIVUfxC1fSzdZCQj6zG2ocG1q+/bEsDCoJi8gjvKHiGDh0WV2qmbk+5KgHGfLr+Vid/GW0HDt7rr5Q==" saltValue="0cmo/MjQ7f9Wy4Ta90ujsg==" spinCount="100000" sheet="1" scenarios="1"/>
  <mergeCells count="3"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207" priority="12" operator="equal">
      <formula>0</formula>
    </cfRule>
    <cfRule type="cellIs" dxfId="206" priority="13" operator="between">
      <formula>0.1</formula>
      <formula>2.5</formula>
    </cfRule>
    <cfRule type="cellIs" dxfId="205" priority="14" operator="between">
      <formula>2.51</formula>
      <formula>3.99</formula>
    </cfRule>
    <cfRule type="cellIs" dxfId="204" priority="15" operator="greaterThanOrEqual">
      <formula>4</formula>
    </cfRule>
  </conditionalFormatting>
  <conditionalFormatting sqref="E12:W24">
    <cfRule type="containsBlanks" dxfId="203" priority="16">
      <formula>LEN(TRIM(E12))=0</formula>
    </cfRule>
    <cfRule type="cellIs" dxfId="202" priority="17" operator="between">
      <formula>0</formula>
      <formula>0.9</formula>
    </cfRule>
    <cfRule type="cellIs" dxfId="201" priority="23" operator="between">
      <formula>0.1</formula>
      <formula>2.5</formula>
    </cfRule>
    <cfRule type="cellIs" dxfId="200" priority="24" operator="between">
      <formula>2.51</formula>
      <formula>3.99</formula>
    </cfRule>
    <cfRule type="cellIs" dxfId="199" priority="25" operator="between">
      <formula>4.1</formula>
      <formula>5</formula>
    </cfRule>
    <cfRule type="cellIs" dxfId="198" priority="26" operator="greaterThanOrEqual">
      <formula>5.1</formula>
    </cfRule>
  </conditionalFormatting>
  <conditionalFormatting sqref="E26 G26 I26 K26 M26 O26 Q26 S26 U26 W26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197" priority="7" operator="equal">
      <formula>0</formula>
    </cfRule>
    <cfRule type="cellIs" dxfId="196" priority="8" operator="between">
      <formula>0.1</formula>
      <formula>2.5</formula>
    </cfRule>
    <cfRule type="cellIs" dxfId="195" priority="9" operator="between">
      <formula>2.51</formula>
      <formula>3.99</formula>
    </cfRule>
    <cfRule type="cellIs" dxfId="194" priority="10" operator="greaterThanOrEqual">
      <formula>4</formula>
    </cfRule>
  </conditionalFormatting>
  <conditionalFormatting sqref="AA12:AA24">
    <cfRule type="iconSet" priority="237">
      <iconSet iconSet="4TrafficLights">
        <cfvo type="percent" val="0"/>
        <cfvo type="num" val="0.1"/>
        <cfvo type="num" val="2.5" gte="0"/>
        <cfvo type="num" val="3.5"/>
      </iconSet>
    </cfRule>
    <cfRule type="cellIs" dxfId="193" priority="238" operator="equal">
      <formula>0</formula>
    </cfRule>
    <cfRule type="cellIs" dxfId="192" priority="239" operator="between">
      <formula>0.1</formula>
      <formula>2.5</formula>
    </cfRule>
    <cfRule type="cellIs" dxfId="191" priority="240" operator="between">
      <formula>2.51</formula>
      <formula>3.99</formula>
    </cfRule>
    <cfRule type="cellIs" dxfId="190" priority="24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F0BA-5749-49AA-8188-794A0236C08C}">
  <sheetPr codeName="Feuil7">
    <tabColor theme="3" tint="0.749992370372631"/>
    <pageSetUpPr fitToPage="1"/>
  </sheetPr>
  <dimension ref="B1:AA73"/>
  <sheetViews>
    <sheetView zoomScale="90" zoomScaleNormal="90" workbookViewId="0">
      <pane xSplit="4" ySplit="10" topLeftCell="E11" activePane="bottomRight" state="frozen"/>
      <selection activeCell="Y17" sqref="Y17"/>
      <selection pane="topRight" activeCell="Y17" sqref="Y17"/>
      <selection pane="bottomLeft" activeCell="Y17" sqref="Y17"/>
      <selection pane="bottomRight" activeCell="E4" sqref="E4:W6"/>
    </sheetView>
  </sheetViews>
  <sheetFormatPr baseColWidth="10" defaultRowHeight="14.5" x14ac:dyDescent="0.35"/>
  <cols>
    <col min="1" max="1" width="1.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10.41406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84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84"/>
      <c r="Z4" s="84"/>
      <c r="AA4" s="84"/>
    </row>
    <row r="5" spans="2:27" ht="10" customHeight="1" x14ac:dyDescent="0.35">
      <c r="B5" s="84"/>
      <c r="C5" s="84"/>
      <c r="D5" s="84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84"/>
      <c r="Z5" s="84"/>
      <c r="AA5" s="84"/>
    </row>
    <row r="6" spans="2:27" ht="10" customHeight="1" x14ac:dyDescent="0.35">
      <c r="B6" s="84"/>
      <c r="C6" s="84"/>
      <c r="D6" s="84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39" customHeight="1" x14ac:dyDescent="0.35">
      <c r="B11" s="9" t="s">
        <v>45</v>
      </c>
      <c r="C11" s="91" t="s">
        <v>241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56.5" customHeight="1" x14ac:dyDescent="0.35">
      <c r="B12" s="10">
        <v>1</v>
      </c>
      <c r="C12" s="7" t="s">
        <v>97</v>
      </c>
      <c r="D12" s="5"/>
      <c r="E12" s="165">
        <v>4</v>
      </c>
      <c r="F12" s="164"/>
      <c r="G12" s="165">
        <v>5</v>
      </c>
      <c r="H12" s="164"/>
      <c r="I12" s="165">
        <v>3</v>
      </c>
      <c r="J12" s="164"/>
      <c r="K12" s="165">
        <v>4</v>
      </c>
      <c r="L12" s="164"/>
      <c r="M12" s="165">
        <v>4</v>
      </c>
      <c r="N12" s="164"/>
      <c r="O12" s="165">
        <v>4</v>
      </c>
      <c r="P12" s="164"/>
      <c r="Q12" s="165"/>
      <c r="R12" s="164"/>
      <c r="S12" s="165"/>
      <c r="T12" s="164"/>
      <c r="U12" s="165"/>
      <c r="V12" s="164"/>
      <c r="W12" s="165"/>
      <c r="X12" s="140"/>
      <c r="Y12" s="277">
        <f t="shared" ref="Y12:Y23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24</v>
      </c>
      <c r="Z12" s="76"/>
      <c r="AA12" s="278">
        <f t="shared" ref="AA12:AA23" si="1">IF(Y12&gt;0,(Y12/(COUNTIFS(E12:W12,"&lt;5,1",E12:W12,"&gt;0,1"))),(0))</f>
        <v>4</v>
      </c>
    </row>
    <row r="13" spans="2:27" ht="58" x14ac:dyDescent="0.35">
      <c r="B13" s="10">
        <v>2</v>
      </c>
      <c r="C13" s="7" t="s">
        <v>96</v>
      </c>
      <c r="D13" s="5"/>
      <c r="E13" s="165">
        <v>4</v>
      </c>
      <c r="F13" s="164"/>
      <c r="G13" s="165">
        <v>5</v>
      </c>
      <c r="H13" s="164"/>
      <c r="I13" s="165">
        <v>4</v>
      </c>
      <c r="J13" s="164"/>
      <c r="K13" s="165">
        <v>3</v>
      </c>
      <c r="L13" s="164"/>
      <c r="M13" s="165">
        <v>4</v>
      </c>
      <c r="N13" s="164"/>
      <c r="O13" s="165">
        <v>4</v>
      </c>
      <c r="P13" s="164"/>
      <c r="Q13" s="165"/>
      <c r="R13" s="164"/>
      <c r="S13" s="165"/>
      <c r="T13" s="164"/>
      <c r="U13" s="165"/>
      <c r="V13" s="164"/>
      <c r="W13" s="165"/>
      <c r="X13" s="140"/>
      <c r="Y13" s="277">
        <f t="shared" si="0"/>
        <v>24</v>
      </c>
      <c r="Z13" s="76"/>
      <c r="AA13" s="278">
        <f t="shared" si="1"/>
        <v>4</v>
      </c>
    </row>
    <row r="14" spans="2:27" ht="49.5" customHeight="1" x14ac:dyDescent="0.35">
      <c r="B14" s="10">
        <v>3</v>
      </c>
      <c r="C14" s="7" t="s">
        <v>95</v>
      </c>
      <c r="D14" s="5"/>
      <c r="E14" s="165"/>
      <c r="F14" s="164"/>
      <c r="G14" s="165"/>
      <c r="H14" s="164"/>
      <c r="I14" s="165"/>
      <c r="J14" s="164"/>
      <c r="K14" s="165"/>
      <c r="L14" s="164"/>
      <c r="M14" s="165"/>
      <c r="N14" s="164"/>
      <c r="O14" s="165"/>
      <c r="P14" s="164"/>
      <c r="Q14" s="165"/>
      <c r="R14" s="164"/>
      <c r="S14" s="165"/>
      <c r="T14" s="164"/>
      <c r="U14" s="165"/>
      <c r="V14" s="164"/>
      <c r="W14" s="165"/>
      <c r="X14" s="140"/>
      <c r="Y14" s="277">
        <f t="shared" si="0"/>
        <v>0</v>
      </c>
      <c r="Z14" s="76"/>
      <c r="AA14" s="278">
        <f t="shared" si="1"/>
        <v>0</v>
      </c>
    </row>
    <row r="15" spans="2:27" ht="55" customHeight="1" x14ac:dyDescent="0.35">
      <c r="B15" s="10">
        <v>4</v>
      </c>
      <c r="C15" s="7" t="s">
        <v>242</v>
      </c>
      <c r="D15" s="5"/>
      <c r="E15" s="165">
        <v>4</v>
      </c>
      <c r="F15" s="164"/>
      <c r="G15" s="165">
        <v>5</v>
      </c>
      <c r="H15" s="164"/>
      <c r="I15" s="165">
        <v>3</v>
      </c>
      <c r="J15" s="164"/>
      <c r="K15" s="165">
        <v>3</v>
      </c>
      <c r="L15" s="164"/>
      <c r="M15" s="165">
        <v>3</v>
      </c>
      <c r="N15" s="164"/>
      <c r="O15" s="165">
        <v>4</v>
      </c>
      <c r="P15" s="164"/>
      <c r="Q15" s="165"/>
      <c r="R15" s="164"/>
      <c r="S15" s="165"/>
      <c r="T15" s="164"/>
      <c r="U15" s="165"/>
      <c r="V15" s="164"/>
      <c r="W15" s="165"/>
      <c r="X15" s="140"/>
      <c r="Y15" s="277">
        <f t="shared" si="0"/>
        <v>22</v>
      </c>
      <c r="Z15" s="76"/>
      <c r="AA15" s="278">
        <f t="shared" si="1"/>
        <v>3.6666666666666665</v>
      </c>
    </row>
    <row r="16" spans="2:27" ht="43.5" x14ac:dyDescent="0.35">
      <c r="B16" s="10">
        <v>5</v>
      </c>
      <c r="C16" s="7" t="s">
        <v>98</v>
      </c>
      <c r="D16" s="5"/>
      <c r="E16" s="165">
        <v>3</v>
      </c>
      <c r="F16" s="164"/>
      <c r="G16" s="165">
        <v>4</v>
      </c>
      <c r="H16" s="164"/>
      <c r="I16" s="165">
        <v>3</v>
      </c>
      <c r="J16" s="164"/>
      <c r="K16" s="165">
        <v>2</v>
      </c>
      <c r="L16" s="164"/>
      <c r="M16" s="165">
        <v>3</v>
      </c>
      <c r="N16" s="164"/>
      <c r="O16" s="165">
        <v>4</v>
      </c>
      <c r="P16" s="164"/>
      <c r="Q16" s="165"/>
      <c r="R16" s="164"/>
      <c r="S16" s="165"/>
      <c r="T16" s="164"/>
      <c r="U16" s="165"/>
      <c r="V16" s="164"/>
      <c r="W16" s="165"/>
      <c r="X16" s="140"/>
      <c r="Y16" s="277">
        <f t="shared" si="0"/>
        <v>19</v>
      </c>
      <c r="Z16" s="76"/>
      <c r="AA16" s="278">
        <f t="shared" si="1"/>
        <v>3.1666666666666665</v>
      </c>
    </row>
    <row r="17" spans="2:27" ht="43.5" x14ac:dyDescent="0.35">
      <c r="B17" s="10">
        <v>6</v>
      </c>
      <c r="C17" s="7" t="s">
        <v>99</v>
      </c>
      <c r="D17" s="5"/>
      <c r="E17" s="165">
        <v>4</v>
      </c>
      <c r="F17" s="164"/>
      <c r="G17" s="165">
        <v>4</v>
      </c>
      <c r="H17" s="164"/>
      <c r="I17" s="165">
        <v>3</v>
      </c>
      <c r="J17" s="164"/>
      <c r="K17" s="165">
        <v>2</v>
      </c>
      <c r="L17" s="164"/>
      <c r="M17" s="165">
        <v>3</v>
      </c>
      <c r="N17" s="164"/>
      <c r="O17" s="165">
        <v>3</v>
      </c>
      <c r="P17" s="164"/>
      <c r="Q17" s="165"/>
      <c r="R17" s="164"/>
      <c r="S17" s="165"/>
      <c r="T17" s="164"/>
      <c r="U17" s="165"/>
      <c r="V17" s="164"/>
      <c r="W17" s="165"/>
      <c r="X17" s="140"/>
      <c r="Y17" s="277">
        <f t="shared" si="0"/>
        <v>19</v>
      </c>
      <c r="Z17" s="76"/>
      <c r="AA17" s="278">
        <f t="shared" si="1"/>
        <v>3.1666666666666665</v>
      </c>
    </row>
    <row r="18" spans="2:27" ht="43.5" x14ac:dyDescent="0.35">
      <c r="B18" s="10">
        <v>7</v>
      </c>
      <c r="C18" s="7" t="s">
        <v>100</v>
      </c>
      <c r="D18" s="5"/>
      <c r="E18" s="165">
        <v>4</v>
      </c>
      <c r="F18" s="164"/>
      <c r="G18" s="165">
        <v>5</v>
      </c>
      <c r="H18" s="164"/>
      <c r="I18" s="165">
        <v>3</v>
      </c>
      <c r="J18" s="164"/>
      <c r="K18" s="165">
        <v>3</v>
      </c>
      <c r="L18" s="164"/>
      <c r="M18" s="165">
        <v>3</v>
      </c>
      <c r="N18" s="164"/>
      <c r="O18" s="165">
        <v>4</v>
      </c>
      <c r="P18" s="164"/>
      <c r="Q18" s="165"/>
      <c r="R18" s="164"/>
      <c r="S18" s="165"/>
      <c r="T18" s="164"/>
      <c r="U18" s="165"/>
      <c r="V18" s="164"/>
      <c r="W18" s="165"/>
      <c r="X18" s="140"/>
      <c r="Y18" s="277">
        <f t="shared" si="0"/>
        <v>22</v>
      </c>
      <c r="Z18" s="76"/>
      <c r="AA18" s="278">
        <f t="shared" si="1"/>
        <v>3.6666666666666665</v>
      </c>
    </row>
    <row r="19" spans="2:27" ht="45.65" customHeight="1" x14ac:dyDescent="0.35">
      <c r="B19" s="10">
        <v>8</v>
      </c>
      <c r="C19" s="7" t="s">
        <v>101</v>
      </c>
      <c r="D19" s="5"/>
      <c r="E19" s="165">
        <v>4</v>
      </c>
      <c r="F19" s="164"/>
      <c r="G19" s="165">
        <v>5</v>
      </c>
      <c r="H19" s="164"/>
      <c r="I19" s="165">
        <v>3</v>
      </c>
      <c r="J19" s="164"/>
      <c r="K19" s="165">
        <v>2</v>
      </c>
      <c r="L19" s="164"/>
      <c r="M19" s="165">
        <v>3</v>
      </c>
      <c r="N19" s="164"/>
      <c r="O19" s="165">
        <v>4</v>
      </c>
      <c r="P19" s="164"/>
      <c r="Q19" s="165"/>
      <c r="R19" s="164"/>
      <c r="S19" s="165"/>
      <c r="T19" s="164"/>
      <c r="U19" s="165"/>
      <c r="V19" s="164"/>
      <c r="W19" s="165"/>
      <c r="X19" s="140"/>
      <c r="Y19" s="277">
        <f t="shared" si="0"/>
        <v>21</v>
      </c>
      <c r="Z19" s="76"/>
      <c r="AA19" s="278">
        <f t="shared" si="1"/>
        <v>3.5</v>
      </c>
    </row>
    <row r="20" spans="2:27" ht="43.5" x14ac:dyDescent="0.35">
      <c r="B20" s="2">
        <v>9</v>
      </c>
      <c r="C20" s="7" t="s">
        <v>102</v>
      </c>
      <c r="D20" s="5"/>
      <c r="E20" s="165">
        <v>3</v>
      </c>
      <c r="F20" s="164"/>
      <c r="G20" s="165">
        <v>3</v>
      </c>
      <c r="H20" s="164"/>
      <c r="I20" s="165">
        <v>3</v>
      </c>
      <c r="J20" s="164"/>
      <c r="K20" s="165">
        <v>2</v>
      </c>
      <c r="L20" s="164"/>
      <c r="M20" s="165">
        <v>3</v>
      </c>
      <c r="N20" s="164"/>
      <c r="O20" s="165">
        <v>4</v>
      </c>
      <c r="P20" s="164"/>
      <c r="Q20" s="165"/>
      <c r="R20" s="164"/>
      <c r="S20" s="165"/>
      <c r="T20" s="164"/>
      <c r="U20" s="165"/>
      <c r="V20" s="164"/>
      <c r="W20" s="165"/>
      <c r="X20" s="140"/>
      <c r="Y20" s="277">
        <f t="shared" si="0"/>
        <v>18</v>
      </c>
      <c r="Z20" s="76"/>
      <c r="AA20" s="278">
        <f t="shared" si="1"/>
        <v>3</v>
      </c>
    </row>
    <row r="21" spans="2:27" ht="58" x14ac:dyDescent="0.35">
      <c r="B21" s="2">
        <v>10</v>
      </c>
      <c r="C21" s="7" t="s">
        <v>103</v>
      </c>
      <c r="D21" s="5"/>
      <c r="E21" s="165">
        <v>3</v>
      </c>
      <c r="F21" s="164"/>
      <c r="G21" s="165">
        <v>3</v>
      </c>
      <c r="H21" s="164"/>
      <c r="I21" s="165">
        <v>4</v>
      </c>
      <c r="J21" s="164"/>
      <c r="K21" s="165">
        <v>4</v>
      </c>
      <c r="L21" s="164"/>
      <c r="M21" s="165">
        <v>4</v>
      </c>
      <c r="N21" s="164"/>
      <c r="O21" s="165">
        <v>2</v>
      </c>
      <c r="P21" s="164"/>
      <c r="Q21" s="165"/>
      <c r="R21" s="164"/>
      <c r="S21" s="165"/>
      <c r="T21" s="164"/>
      <c r="U21" s="165"/>
      <c r="V21" s="164"/>
      <c r="W21" s="165"/>
      <c r="X21" s="140"/>
      <c r="Y21" s="277">
        <f t="shared" si="0"/>
        <v>20</v>
      </c>
      <c r="Z21" s="76"/>
      <c r="AA21" s="278">
        <f t="shared" si="1"/>
        <v>3.3333333333333335</v>
      </c>
    </row>
    <row r="22" spans="2:27" ht="43.5" x14ac:dyDescent="0.35">
      <c r="B22" s="2">
        <v>11</v>
      </c>
      <c r="C22" s="7" t="s">
        <v>104</v>
      </c>
      <c r="D22" s="5"/>
      <c r="E22" s="165">
        <v>4</v>
      </c>
      <c r="F22" s="164"/>
      <c r="G22" s="165">
        <v>4</v>
      </c>
      <c r="H22" s="164"/>
      <c r="I22" s="165">
        <v>3</v>
      </c>
      <c r="J22" s="164"/>
      <c r="K22" s="165">
        <v>3</v>
      </c>
      <c r="L22" s="164"/>
      <c r="M22" s="165">
        <v>4</v>
      </c>
      <c r="N22" s="164"/>
      <c r="O22" s="165">
        <v>2</v>
      </c>
      <c r="P22" s="164"/>
      <c r="Q22" s="165"/>
      <c r="R22" s="164"/>
      <c r="S22" s="165"/>
      <c r="T22" s="164"/>
      <c r="U22" s="165"/>
      <c r="V22" s="164"/>
      <c r="W22" s="165"/>
      <c r="X22" s="140"/>
      <c r="Y22" s="277">
        <f t="shared" si="0"/>
        <v>20</v>
      </c>
      <c r="Z22" s="76"/>
      <c r="AA22" s="278">
        <f t="shared" si="1"/>
        <v>3.3333333333333335</v>
      </c>
    </row>
    <row r="23" spans="2:27" ht="53.5" customHeight="1" x14ac:dyDescent="0.35">
      <c r="B23" s="2">
        <v>12</v>
      </c>
      <c r="C23" s="7" t="s">
        <v>105</v>
      </c>
      <c r="D23" s="5"/>
      <c r="E23" s="165">
        <v>2</v>
      </c>
      <c r="F23" s="164"/>
      <c r="G23" s="165">
        <v>2</v>
      </c>
      <c r="H23" s="164"/>
      <c r="I23" s="165">
        <v>3</v>
      </c>
      <c r="J23" s="164"/>
      <c r="K23" s="165">
        <v>2</v>
      </c>
      <c r="L23" s="164"/>
      <c r="M23" s="165">
        <v>2</v>
      </c>
      <c r="N23" s="164"/>
      <c r="O23" s="165">
        <v>2</v>
      </c>
      <c r="P23" s="164"/>
      <c r="Q23" s="165"/>
      <c r="R23" s="164"/>
      <c r="S23" s="165"/>
      <c r="T23" s="164"/>
      <c r="U23" s="165"/>
      <c r="V23" s="164"/>
      <c r="W23" s="165"/>
      <c r="X23" s="140"/>
      <c r="Y23" s="277">
        <f t="shared" si="0"/>
        <v>13</v>
      </c>
      <c r="Z23" s="76"/>
      <c r="AA23" s="278">
        <f t="shared" si="1"/>
        <v>2.1666666666666665</v>
      </c>
    </row>
    <row r="24" spans="2:27" s="88" customFormat="1" ht="18" customHeight="1" x14ac:dyDescent="0.35">
      <c r="B24" s="92"/>
      <c r="C24" s="91" t="s">
        <v>57</v>
      </c>
      <c r="E24" s="281">
        <f>SUM(IF(E$12&gt;5,E$12=0,E$12)+IF(E$13&gt;5,E$13=0,E$13)+IF(E$14&gt;5,E$14=0,E$14)+IF(E$15&gt;5,E$15=0,E$15)+IF(E$16&gt;5,E$16=0,E$16)+IF(E$17&gt;5,E$17=0,E$17)+IF(E$18&gt;5,E$18=0,E$18)+IF(E$19&gt;5,E$19=0,E$19)+IF(E$20&gt;5,E$20=0,E$20)+IF(E$21&gt;5,E$21=0,E$21)+IF(E$22&gt;5,E$22=0,E$22)+IF(E$23&gt;5,E$23=0,E$23))</f>
        <v>39</v>
      </c>
      <c r="F24" s="281"/>
      <c r="G24" s="281">
        <f>SUM(IF(G$12&gt;5,G$12=0,G$12)+IF(G$13&gt;5,G$13=0,G$13)+IF(G$14&gt;5,G$14=0,G$14)+IF(G$15&gt;5,G$15=0,G$15)+IF(G$16&gt;5,G$16=0,G$16)+IF(G$17&gt;5,G$17=0,G$17)+IF(G$18&gt;5,G$18=0,G$18)+IF(G$19&gt;5,G$19=0,G$19)+IF(G$20&gt;5,G$20=0,G$20)+IF(G$21&gt;5,G$21=0,G$21)+IF(G$22&gt;5,G$22=0,G$22)+IF(G$23&gt;5,G$23=0,G$23))</f>
        <v>45</v>
      </c>
      <c r="H24" s="281"/>
      <c r="I24" s="281">
        <f>SUM(IF(I$12&gt;5,I$12=0,I$12)+IF(I$13&gt;5,I$13=0,I$13)+IF(I$14&gt;5,I$14=0,I$14)+IF(I$15&gt;5,I$15=0,I$15)+IF(I$16&gt;5,I$16=0,I$16)+IF(I$17&gt;5,I$17=0,I$17)+IF(I$18&gt;5,I$18=0,I$18)+IF(I$19&gt;5,I$19=0,I$19)+IF(I$20&gt;5,I$20=0,I$20)+IF(I$21&gt;5,I$21=0,I$21)+IF(I$22&gt;5,I$22=0,I$22)+IF(I$23&gt;5,I$23=0,I$23))</f>
        <v>35</v>
      </c>
      <c r="J24" s="281"/>
      <c r="K24" s="281">
        <f>SUM(IF(K$12&gt;5,K$12=0,K$12)+IF(K$13&gt;5,K$13=0,K$13)+IF(K$14&gt;5,K$14=0,K$14)+IF(K$15&gt;5,K$15=0,K$15)+IF(K$16&gt;5,K$16=0,K$16)+IF(K$17&gt;5,K$17=0,K$17)+IF(K$18&gt;5,K$18=0,K$18)+IF(K$19&gt;5,K$19=0,K$19)+IF(K$20&gt;5,K$20=0,K$20)+IF(K$21&gt;5,K$21=0,K$21)+IF(K$22&gt;5,K$22=0,K$22)+IF(K$23&gt;5,K$23=0,K$23))</f>
        <v>30</v>
      </c>
      <c r="L24" s="281"/>
      <c r="M24" s="281">
        <f>SUM(IF(M$12&gt;5,M$12=0,M$12)+IF(M$13&gt;5,M$13=0,M$13)+IF(M$14&gt;5,M$14=0,M$14)+IF(M$15&gt;5,M$15=0,M$15)+IF(M$16&gt;5,M$16=0,M$16)+IF(M$17&gt;5,M$17=0,M$17)+IF(M$18&gt;5,M$18=0,M$18)+IF(M$19&gt;5,M$19=0,M$19)+IF(M$20&gt;5,M$20=0,M$20)+IF(M$21&gt;5,M$21=0,M$21)+IF(M$22&gt;5,M$22=0,M$22)+IF(M$23&gt;5,M$23=0,M$23))</f>
        <v>36</v>
      </c>
      <c r="N24" s="281"/>
      <c r="O24" s="281">
        <f>SUM(IF(O$12&gt;5,O$12=0,O$12)+IF(O$13&gt;5,O$13=0,O$13)+IF(O$14&gt;5,O$14=0,O$14)+IF(O$15&gt;5,O$15=0,O$15)+IF(O$16&gt;5,O$16=0,O$16)+IF(O$17&gt;5,O$17=0,O$17)+IF(O$18&gt;5,O$18=0,O$18)+IF(O$19&gt;5,O$19=0,O$19)+IF(O$20&gt;5,O$20=0,O$20)+IF(O$21&gt;5,O$21=0,O$21)+IF(O$22&gt;5,O$22=0,O$22)+IF(O$23&gt;5,O$23=0,O$23))</f>
        <v>37</v>
      </c>
      <c r="P24" s="281"/>
      <c r="Q24" s="281">
        <f>SUM(IF(Q$12&gt;5,Q$12=0,Q$12)+IF(Q$13&gt;5,Q$13=0,Q$13)+IF(Q$14&gt;5,Q$14=0,Q$14)+IF(Q$15&gt;5,Q$15=0,Q$15)+IF(Q$16&gt;5,Q$16=0,Q$16)+IF(Q$17&gt;5,Q$17=0,Q$17)+IF(Q$18&gt;5,Q$18=0,Q$18)+IF(Q$19&gt;5,Q$19=0,Q$19)+IF(Q$20&gt;5,Q$20=0,Q$20)+IF(Q$21&gt;5,Q$21=0,Q$21)+IF(Q$22&gt;5,Q$22=0,Q$22)+IF(Q$23&gt;5,Q$23=0,Q$23))</f>
        <v>0</v>
      </c>
      <c r="R24" s="281"/>
      <c r="S24" s="281">
        <f>SUM(IF(S$12&gt;5,S$12=0,S$12)+IF(S$13&gt;5,S$13=0,S$13)+IF(S$14&gt;5,S$14=0,S$14)+IF(S$15&gt;5,S$15=0,S$15)+IF(S$16&gt;5,S$16=0,S$16)+IF(S$17&gt;5,S$17=0,S$17)+IF(S$18&gt;5,S$18=0,S$18)+IF(S$19&gt;5,S$19=0,S$19)+IF(S$20&gt;5,S$20=0,S$20)+IF(S$21&gt;5,S$21=0,S$21)+IF(S$22&gt;5,S$22=0,S$22)+IF(S$23&gt;5,S$23=0,S$23))</f>
        <v>0</v>
      </c>
      <c r="T24" s="281"/>
      <c r="U24" s="281">
        <f>SUM(IF(U$12&gt;5,U$12=0,U$12)+IF(U$13&gt;5,U$13=0,U$13)+IF(U$14&gt;5,U$14=0,U$14)+IF(U$15&gt;5,U$15=0,U$15)+IF(U$16&gt;5,U$16=0,U$16)+IF(U$17&gt;5,U$17=0,U$17)+IF(U$18&gt;5,U$18=0,U$18)+IF(U$19&gt;5,U$19=0,U$19)+IF(U$20&gt;5,U$20=0,U$20)+IF(U$21&gt;5,U$21=0,U$21)+IF(U$22&gt;5,U$22=0,U$22)+IF(U$23&gt;5,U$23=0,U$23))</f>
        <v>0</v>
      </c>
      <c r="V24" s="281"/>
      <c r="W24" s="281">
        <f>SUM(IF(W$12&gt;5,W$12=0,W$12)+IF(W$13&gt;5,W$13=0,W$13)+IF(W$14&gt;5,W$14=0,W$14)+IF(W$15&gt;5,W$15=0,W$15)+IF(W$16&gt;5,W$16=0,W$16)+IF(W$17&gt;5,W$17=0,W$17)+IF(W$18&gt;5,W$18=0,W$18)+IF(W$19&gt;5,W$19=0,W$19)+IF(W$20&gt;5,W$20=0,W$20)+IF(W$21&gt;5,W$21=0,W$21)+IF(W$22&gt;5,W$22=0,W$22)+IF(W$23&gt;5,W$23=0,W$23))</f>
        <v>0</v>
      </c>
      <c r="X24" s="76"/>
      <c r="Y24" s="76"/>
      <c r="Z24" s="76"/>
      <c r="AA24" s="279">
        <f>COUNTIF(AA12:AA23,"&gt;0")</f>
        <v>11</v>
      </c>
    </row>
    <row r="25" spans="2:27" ht="18" customHeight="1" x14ac:dyDescent="0.35">
      <c r="B25" s="9">
        <v>12</v>
      </c>
      <c r="C25" s="25" t="s">
        <v>58</v>
      </c>
      <c r="D25" s="5"/>
      <c r="E25" s="282">
        <f>IF(E24&gt;0,(E24/(COUNTIFS(E12:E23,"&lt;5,1",E12:E23,"&gt;0,1"))),(0))</f>
        <v>3.5454545454545454</v>
      </c>
      <c r="F25" s="282"/>
      <c r="G25" s="282">
        <f>IF(G24&gt;0,(G24/(COUNTIFS(G12:G23,"&lt;5,1",G12:G23,"&gt;0,1"))),(0))</f>
        <v>4.0909090909090908</v>
      </c>
      <c r="H25" s="282"/>
      <c r="I25" s="282">
        <f>IF(I24&gt;0,(I24/(COUNTIFS(I12:I23,"&lt;5,1",I12:I23,"&gt;0,1"))),(0))</f>
        <v>3.1818181818181817</v>
      </c>
      <c r="J25" s="282"/>
      <c r="K25" s="282">
        <f>IF(K24&gt;0,(K24/(COUNTIFS(K12:K23,"&lt;5,1",K12:K23,"&gt;0,1"))),(0))</f>
        <v>2.7272727272727271</v>
      </c>
      <c r="L25" s="282"/>
      <c r="M25" s="282">
        <f>IF(M24&gt;0,(M24/(COUNTIFS(M12:M23,"&lt;5,1",M12:M23,"&gt;0,1"))),(0))</f>
        <v>3.2727272727272729</v>
      </c>
      <c r="N25" s="282"/>
      <c r="O25" s="282">
        <f>IF(O24&gt;0,(O24/(COUNTIFS(O12:O23,"&lt;5,1",O12:O23,"&gt;0,1"))),(0))</f>
        <v>3.3636363636363638</v>
      </c>
      <c r="P25" s="282"/>
      <c r="Q25" s="282">
        <f>IF(Q24&gt;0,(Q24/(COUNTIFS(Q12:Q23,"&lt;5,1",Q12:Q23,"&gt;0,1"))),(0))</f>
        <v>0</v>
      </c>
      <c r="R25" s="282"/>
      <c r="S25" s="282">
        <f>IF(S24&gt;0,(S24/(COUNTIFS(S12:S23,"&lt;5,1",S12:S23,"&gt;0,1"))),(0))</f>
        <v>0</v>
      </c>
      <c r="T25" s="282"/>
      <c r="U25" s="282">
        <f>IF(U24&gt;0,(U24/(COUNTIFS(U12:U23,"&lt;5,1",U12:U23,"&gt;0,1"))),(0))</f>
        <v>0</v>
      </c>
      <c r="V25" s="282"/>
      <c r="W25" s="282">
        <f>IF(W24&gt;0,(W24/(COUNTIFS(W12:W23,"&lt;5,1",W12:W23,"&gt;0,1"))),(0))</f>
        <v>0</v>
      </c>
      <c r="X25" s="76"/>
      <c r="Y25" s="76"/>
      <c r="Z25" s="76"/>
      <c r="AA25" s="280">
        <f>IF(AA24&gt;0,SUM(AA12:AA23)/AA24+1/10000,"0")</f>
        <v>3.363736363636364</v>
      </c>
    </row>
    <row r="26" spans="2:27" ht="2" customHeight="1" x14ac:dyDescent="0.35">
      <c r="C26" s="35"/>
      <c r="D26" s="5"/>
      <c r="E26" s="11"/>
      <c r="F26" s="11"/>
      <c r="G26" s="30"/>
      <c r="H26" s="30"/>
      <c r="I26" s="12"/>
      <c r="J26" s="12"/>
      <c r="K26" s="12"/>
      <c r="L26" s="12"/>
      <c r="M26" s="37"/>
      <c r="N26" s="37"/>
      <c r="O26" s="38"/>
      <c r="P26" s="5"/>
    </row>
    <row r="27" spans="2:27" ht="18" customHeight="1" x14ac:dyDescent="0.35">
      <c r="C27" s="35"/>
      <c r="D27" s="5"/>
      <c r="E27" s="10"/>
      <c r="F27" s="10"/>
      <c r="G27" s="30"/>
      <c r="H27" s="30"/>
      <c r="I27" s="18"/>
      <c r="J27" s="18"/>
      <c r="K27" s="22"/>
      <c r="L27" s="22"/>
      <c r="M27" s="37"/>
      <c r="N27" s="37"/>
      <c r="O27" s="38"/>
      <c r="P27" s="5"/>
    </row>
    <row r="28" spans="2:27" ht="2" customHeight="1" x14ac:dyDescent="0.35">
      <c r="C28" s="6"/>
      <c r="D28" s="5"/>
      <c r="E28" s="10"/>
      <c r="F28" s="10"/>
      <c r="G28" s="30"/>
      <c r="H28" s="30"/>
      <c r="I28" s="12"/>
      <c r="J28" s="12"/>
      <c r="K28" s="12"/>
      <c r="L28" s="12"/>
      <c r="M28" s="37"/>
      <c r="N28" s="37"/>
      <c r="O28" s="38"/>
      <c r="P28" s="5"/>
    </row>
    <row r="29" spans="2:27" ht="19" x14ac:dyDescent="0.35">
      <c r="C29" s="8"/>
      <c r="D29" s="5"/>
      <c r="E29" s="15"/>
      <c r="F29" s="15"/>
      <c r="G29" s="31"/>
      <c r="H29" s="31"/>
      <c r="I29" s="17"/>
      <c r="J29" s="17"/>
      <c r="K29" s="39"/>
      <c r="L29" s="39"/>
      <c r="M29" s="37"/>
      <c r="N29" s="37"/>
      <c r="O29" s="38"/>
      <c r="P29" s="5"/>
    </row>
    <row r="30" spans="2:27" ht="2" customHeight="1" x14ac:dyDescent="0.35">
      <c r="C30" s="6"/>
      <c r="D30" s="5"/>
      <c r="E30" s="15"/>
      <c r="F30" s="15"/>
      <c r="G30" s="31"/>
      <c r="H30" s="31"/>
      <c r="I30" s="16"/>
      <c r="J30" s="16"/>
      <c r="K30" s="16"/>
      <c r="L30" s="16"/>
      <c r="M30" s="37"/>
      <c r="N30" s="37"/>
      <c r="O30" s="38"/>
      <c r="P30" s="5"/>
    </row>
    <row r="31" spans="2:27" ht="19" x14ac:dyDescent="0.35">
      <c r="C31" s="8"/>
      <c r="D31" s="5"/>
      <c r="E31" s="15"/>
      <c r="F31" s="15"/>
      <c r="G31" s="41"/>
      <c r="H31" s="41"/>
      <c r="I31" s="42"/>
      <c r="J31" s="42"/>
      <c r="K31" s="43"/>
      <c r="L31" s="43"/>
      <c r="M31" s="42"/>
      <c r="N31" s="42"/>
      <c r="O31" s="38"/>
      <c r="P31" s="5"/>
    </row>
    <row r="32" spans="2:27" ht="2" customHeight="1" x14ac:dyDescent="0.35">
      <c r="C32" s="8"/>
      <c r="D32" s="5"/>
      <c r="E32" s="10"/>
      <c r="F32" s="10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8"/>
      <c r="D33" s="5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5"/>
    </row>
    <row r="34" spans="3:16" ht="2" customHeight="1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9" x14ac:dyDescent="0.35">
      <c r="C35" s="8"/>
      <c r="D35" s="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5"/>
    </row>
    <row r="36" spans="3:16" ht="2" customHeight="1" x14ac:dyDescent="0.35">
      <c r="C36" s="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ht="19" x14ac:dyDescent="0.35">
      <c r="C37" s="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ht="2" customHeight="1" x14ac:dyDescent="0.35">
      <c r="C38" s="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ht="19" x14ac:dyDescent="0.35"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ht="18" customHeight="1" x14ac:dyDescent="0.35"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3:16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3:16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3:16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3:16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3:16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3:16" x14ac:dyDescent="0.35">
      <c r="C68" s="5"/>
      <c r="D68" s="5"/>
    </row>
    <row r="69" spans="3:16" x14ac:dyDescent="0.35">
      <c r="C69" s="5"/>
      <c r="D69" s="5"/>
    </row>
    <row r="70" spans="3:16" x14ac:dyDescent="0.35">
      <c r="C70" s="5"/>
      <c r="D70" s="5"/>
    </row>
    <row r="71" spans="3:16" x14ac:dyDescent="0.35">
      <c r="C71" s="5"/>
      <c r="D71" s="5"/>
    </row>
    <row r="72" spans="3:16" x14ac:dyDescent="0.35">
      <c r="C72" s="5"/>
      <c r="D72" s="5"/>
    </row>
    <row r="73" spans="3:16" x14ac:dyDescent="0.35">
      <c r="C73" s="5"/>
      <c r="D73" s="5"/>
    </row>
  </sheetData>
  <sheetProtection algorithmName="SHA-512" hashValue="RnkQ/sO3e5/KzDDmZaB5TgRnPsgbboKXxKhzX1FI+8NV7vYeP4oY9zNQO/ygR594N1HqY1LHEFKVyMPdgHhVaQ==" saltValue="4sslf5vIRccYFKX6wA67dQ==" spinCount="100000" sheet="1" scenarios="1"/>
  <mergeCells count="3"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189" priority="12" operator="equal">
      <formula>0</formula>
    </cfRule>
    <cfRule type="cellIs" dxfId="188" priority="13" operator="between">
      <formula>0.1</formula>
      <formula>2.5</formula>
    </cfRule>
    <cfRule type="cellIs" dxfId="187" priority="14" operator="between">
      <formula>2.51</formula>
      <formula>3.99</formula>
    </cfRule>
    <cfRule type="cellIs" dxfId="186" priority="15" operator="greaterThanOrEqual">
      <formula>4</formula>
    </cfRule>
  </conditionalFormatting>
  <conditionalFormatting sqref="E12:W23">
    <cfRule type="containsBlanks" dxfId="185" priority="16">
      <formula>LEN(TRIM(E12))=0</formula>
    </cfRule>
    <cfRule type="cellIs" dxfId="184" priority="17" operator="between">
      <formula>0</formula>
      <formula>0.9</formula>
    </cfRule>
    <cfRule type="cellIs" dxfId="183" priority="23" operator="between">
      <formula>0.1</formula>
      <formula>2.5</formula>
    </cfRule>
    <cfRule type="cellIs" dxfId="182" priority="24" operator="between">
      <formula>2.51</formula>
      <formula>3.99</formula>
    </cfRule>
    <cfRule type="cellIs" dxfId="181" priority="25" operator="between">
      <formula>4.1</formula>
      <formula>5</formula>
    </cfRule>
    <cfRule type="cellIs" dxfId="180" priority="26" operator="greaterThanOrEqual">
      <formula>5.1</formula>
    </cfRule>
  </conditionalFormatting>
  <conditionalFormatting sqref="E25 G25 I25 K25 M25 O25 Q25 S25 U25 W25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179" priority="7" operator="equal">
      <formula>0</formula>
    </cfRule>
    <cfRule type="cellIs" dxfId="178" priority="8" operator="between">
      <formula>0.1</formula>
      <formula>2.5</formula>
    </cfRule>
    <cfRule type="cellIs" dxfId="177" priority="9" operator="between">
      <formula>2.51</formula>
      <formula>3.99</formula>
    </cfRule>
    <cfRule type="cellIs" dxfId="176" priority="10" operator="greaterThanOrEqual">
      <formula>4</formula>
    </cfRule>
  </conditionalFormatting>
  <conditionalFormatting sqref="AA12:AA23">
    <cfRule type="iconSet" priority="287">
      <iconSet iconSet="4TrafficLights">
        <cfvo type="percent" val="0"/>
        <cfvo type="num" val="0.1"/>
        <cfvo type="num" val="2.5" gte="0"/>
        <cfvo type="num" val="3.5"/>
      </iconSet>
    </cfRule>
    <cfRule type="cellIs" dxfId="175" priority="288" operator="equal">
      <formula>0</formula>
    </cfRule>
    <cfRule type="cellIs" dxfId="174" priority="289" operator="between">
      <formula>0.1</formula>
      <formula>2.5</formula>
    </cfRule>
    <cfRule type="cellIs" dxfId="173" priority="290" operator="between">
      <formula>2.51</formula>
      <formula>3.99</formula>
    </cfRule>
    <cfRule type="cellIs" dxfId="172" priority="29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E0F0-A1B7-4C64-B244-BFA61E802D68}">
  <sheetPr codeName="Feuil8">
    <tabColor theme="3" tint="0.749992370372631"/>
    <pageSetUpPr fitToPage="1"/>
  </sheetPr>
  <dimension ref="B1:AA67"/>
  <sheetViews>
    <sheetView zoomScale="90" zoomScaleNormal="90" workbookViewId="0">
      <pane xSplit="4" ySplit="10" topLeftCell="F17" activePane="bottomRight" state="frozen"/>
      <selection pane="topRight" activeCell="E1" sqref="E1"/>
      <selection pane="bottomLeft" activeCell="A16" sqref="A16"/>
      <selection pane="bottomRight" activeCell="E4" sqref="E4:W6"/>
    </sheetView>
  </sheetViews>
  <sheetFormatPr baseColWidth="10" defaultRowHeight="14.5" x14ac:dyDescent="0.35"/>
  <cols>
    <col min="1" max="1" width="1.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6.91406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32.5" x14ac:dyDescent="0.35">
      <c r="B11" s="9" t="s">
        <v>45</v>
      </c>
      <c r="C11" s="91" t="s">
        <v>181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58" x14ac:dyDescent="0.35">
      <c r="B12" s="10">
        <v>1</v>
      </c>
      <c r="C12" s="7" t="s">
        <v>188</v>
      </c>
      <c r="D12" s="5"/>
      <c r="E12" s="165">
        <v>4</v>
      </c>
      <c r="F12" s="160"/>
      <c r="G12" s="161">
        <v>4</v>
      </c>
      <c r="H12" s="160"/>
      <c r="I12" s="161">
        <v>3</v>
      </c>
      <c r="J12" s="160"/>
      <c r="K12" s="161">
        <v>2</v>
      </c>
      <c r="L12" s="160"/>
      <c r="M12" s="161">
        <v>3</v>
      </c>
      <c r="N12" s="160"/>
      <c r="O12" s="161">
        <v>3</v>
      </c>
      <c r="P12" s="160"/>
      <c r="Q12" s="161"/>
      <c r="R12" s="160"/>
      <c r="S12" s="161"/>
      <c r="T12" s="160"/>
      <c r="U12" s="161"/>
      <c r="V12" s="160"/>
      <c r="W12" s="161"/>
      <c r="X12" s="140"/>
      <c r="Y12" s="277">
        <f t="shared" ref="Y12:Y17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19</v>
      </c>
      <c r="Z12" s="76"/>
      <c r="AA12" s="278">
        <f t="shared" ref="AA12:AA17" si="1">IF(Y12&gt;0,(Y12/(COUNTIFS(E12:W12,"&lt;5,1",E12:W12,"&gt;0,1"))),(0))</f>
        <v>3.1666666666666665</v>
      </c>
    </row>
    <row r="13" spans="2:27" ht="43.5" x14ac:dyDescent="0.35">
      <c r="B13" s="10">
        <v>2</v>
      </c>
      <c r="C13" s="7" t="s">
        <v>110</v>
      </c>
      <c r="D13" s="5"/>
      <c r="E13" s="161">
        <v>2</v>
      </c>
      <c r="F13" s="160"/>
      <c r="G13" s="161">
        <v>2</v>
      </c>
      <c r="H13" s="160"/>
      <c r="I13" s="161">
        <v>3</v>
      </c>
      <c r="J13" s="160"/>
      <c r="K13" s="161">
        <v>2</v>
      </c>
      <c r="L13" s="160"/>
      <c r="M13" s="161">
        <v>2</v>
      </c>
      <c r="N13" s="160"/>
      <c r="O13" s="161">
        <v>2</v>
      </c>
      <c r="P13" s="160"/>
      <c r="Q13" s="161"/>
      <c r="R13" s="160"/>
      <c r="S13" s="161"/>
      <c r="T13" s="160"/>
      <c r="U13" s="161"/>
      <c r="V13" s="160"/>
      <c r="W13" s="161"/>
      <c r="X13" s="140"/>
      <c r="Y13" s="277">
        <f t="shared" si="0"/>
        <v>13</v>
      </c>
      <c r="Z13" s="76"/>
      <c r="AA13" s="278">
        <f t="shared" si="1"/>
        <v>2.1666666666666665</v>
      </c>
    </row>
    <row r="14" spans="2:27" ht="48" customHeight="1" x14ac:dyDescent="0.35">
      <c r="B14" s="10">
        <v>3</v>
      </c>
      <c r="C14" s="7" t="s">
        <v>109</v>
      </c>
      <c r="D14" s="5"/>
      <c r="E14" s="161">
        <v>2</v>
      </c>
      <c r="F14" s="160"/>
      <c r="G14" s="161">
        <v>2</v>
      </c>
      <c r="H14" s="160"/>
      <c r="I14" s="161">
        <v>2</v>
      </c>
      <c r="J14" s="160"/>
      <c r="K14" s="161">
        <v>2</v>
      </c>
      <c r="L14" s="160"/>
      <c r="M14" s="161">
        <v>2</v>
      </c>
      <c r="N14" s="160"/>
      <c r="O14" s="161">
        <v>2</v>
      </c>
      <c r="P14" s="160"/>
      <c r="Q14" s="161"/>
      <c r="R14" s="160"/>
      <c r="S14" s="161"/>
      <c r="T14" s="160"/>
      <c r="U14" s="161"/>
      <c r="V14" s="160"/>
      <c r="W14" s="161"/>
      <c r="X14" s="140"/>
      <c r="Y14" s="277">
        <f t="shared" si="0"/>
        <v>12</v>
      </c>
      <c r="Z14" s="76"/>
      <c r="AA14" s="278">
        <f t="shared" si="1"/>
        <v>2</v>
      </c>
    </row>
    <row r="15" spans="2:27" ht="58" x14ac:dyDescent="0.35">
      <c r="B15" s="10">
        <v>4</v>
      </c>
      <c r="C15" s="7" t="s">
        <v>108</v>
      </c>
      <c r="D15" s="5"/>
      <c r="E15" s="161">
        <v>5</v>
      </c>
      <c r="F15" s="160"/>
      <c r="G15" s="161">
        <v>5</v>
      </c>
      <c r="H15" s="160"/>
      <c r="I15" s="161">
        <v>5</v>
      </c>
      <c r="J15" s="160"/>
      <c r="K15" s="161">
        <v>4</v>
      </c>
      <c r="L15" s="160"/>
      <c r="M15" s="161">
        <v>5</v>
      </c>
      <c r="N15" s="160"/>
      <c r="O15" s="161">
        <v>3</v>
      </c>
      <c r="P15" s="160"/>
      <c r="Q15" s="161"/>
      <c r="R15" s="160"/>
      <c r="S15" s="161"/>
      <c r="T15" s="160"/>
      <c r="U15" s="161"/>
      <c r="V15" s="160"/>
      <c r="W15" s="161"/>
      <c r="X15" s="140"/>
      <c r="Y15" s="277">
        <f t="shared" si="0"/>
        <v>27</v>
      </c>
      <c r="Z15" s="76"/>
      <c r="AA15" s="278">
        <f t="shared" si="1"/>
        <v>4.5</v>
      </c>
    </row>
    <row r="16" spans="2:27" ht="43.5" x14ac:dyDescent="0.35">
      <c r="B16" s="10">
        <v>5</v>
      </c>
      <c r="C16" s="7" t="s">
        <v>107</v>
      </c>
      <c r="D16" s="5"/>
      <c r="E16" s="161">
        <v>4</v>
      </c>
      <c r="F16" s="160"/>
      <c r="G16" s="161">
        <v>4</v>
      </c>
      <c r="H16" s="160"/>
      <c r="I16" s="161">
        <v>5</v>
      </c>
      <c r="J16" s="160"/>
      <c r="K16" s="161">
        <v>5</v>
      </c>
      <c r="L16" s="160"/>
      <c r="M16" s="161">
        <v>5</v>
      </c>
      <c r="N16" s="160"/>
      <c r="O16" s="161">
        <v>4</v>
      </c>
      <c r="P16" s="160"/>
      <c r="Q16" s="161"/>
      <c r="R16" s="160"/>
      <c r="S16" s="161"/>
      <c r="T16" s="160"/>
      <c r="U16" s="161"/>
      <c r="V16" s="160"/>
      <c r="W16" s="161"/>
      <c r="X16" s="140"/>
      <c r="Y16" s="277">
        <f t="shared" si="0"/>
        <v>27</v>
      </c>
      <c r="Z16" s="76"/>
      <c r="AA16" s="278">
        <f t="shared" si="1"/>
        <v>4.5</v>
      </c>
    </row>
    <row r="17" spans="2:27" ht="43.5" x14ac:dyDescent="0.35">
      <c r="B17" s="10">
        <v>6</v>
      </c>
      <c r="C17" s="7" t="s">
        <v>106</v>
      </c>
      <c r="D17" s="5"/>
      <c r="E17" s="161">
        <v>4</v>
      </c>
      <c r="F17" s="160"/>
      <c r="G17" s="161">
        <v>4</v>
      </c>
      <c r="H17" s="160"/>
      <c r="I17" s="161">
        <v>5</v>
      </c>
      <c r="J17" s="160"/>
      <c r="K17" s="161">
        <v>5</v>
      </c>
      <c r="L17" s="160"/>
      <c r="M17" s="161">
        <v>5</v>
      </c>
      <c r="N17" s="160"/>
      <c r="O17" s="161">
        <v>4</v>
      </c>
      <c r="P17" s="160"/>
      <c r="Q17" s="161"/>
      <c r="R17" s="160"/>
      <c r="S17" s="161"/>
      <c r="T17" s="160"/>
      <c r="U17" s="161"/>
      <c r="V17" s="160"/>
      <c r="W17" s="161"/>
      <c r="X17" s="140"/>
      <c r="Y17" s="277">
        <f t="shared" si="0"/>
        <v>27</v>
      </c>
      <c r="Z17" s="76"/>
      <c r="AA17" s="278">
        <f t="shared" si="1"/>
        <v>4.5</v>
      </c>
    </row>
    <row r="18" spans="2:27" s="88" customFormat="1" ht="18" customHeight="1" x14ac:dyDescent="0.35">
      <c r="B18" s="92"/>
      <c r="C18" s="91" t="s">
        <v>57</v>
      </c>
      <c r="E18" s="281">
        <f>SUM(IF(E$12&gt;5,E$12=0,E$12)+IF(E$13&gt;5,E$13=0,E$13)+IF(E$14&gt;5,E$14=0,E$14)+IF(E$15&gt;5,E$15=0,E$15)+IF(E$16&gt;5,E$16=0,E$16)+IF(E$17&gt;5,E$17=0,E$17))</f>
        <v>21</v>
      </c>
      <c r="F18" s="281"/>
      <c r="G18" s="281">
        <f>SUM(IF(G$12&gt;5,G$12=0,G$12)+IF(G$13&gt;5,G$13=0,G$13)+IF(G$14&gt;5,G$14=0,G$14)+IF(G$15&gt;5,G$15=0,G$15)+IF(G$16&gt;5,G$16=0,G$16)+IF(G$17&gt;5,G$17=0,G$17))</f>
        <v>21</v>
      </c>
      <c r="H18" s="281"/>
      <c r="I18" s="281">
        <f>SUM(IF(I$12&gt;5,I$12=0,I$12)+IF(I$13&gt;5,I$13=0,I$13)+IF(I$14&gt;5,I$14=0,I$14)+IF(I$15&gt;5,I$15=0,I$15)+IF(I$16&gt;5,I$16=0,I$16)+IF(I$17&gt;5,I$17=0,I$17))</f>
        <v>23</v>
      </c>
      <c r="J18" s="281"/>
      <c r="K18" s="281">
        <f>SUM(IF(K$12&gt;5,K$12=0,K$12)+IF(K$13&gt;5,K$13=0,K$13)+IF(K$14&gt;5,K$14=0,K$14)+IF(K$15&gt;5,K$15=0,K$15)+IF(K$16&gt;5,K$16=0,K$16)+IF(K$17&gt;5,K$17=0,K$17))</f>
        <v>20</v>
      </c>
      <c r="L18" s="281"/>
      <c r="M18" s="281">
        <f>SUM(IF(M$12&gt;5,M$12=0,M$12)+IF(M$13&gt;5,M$13=0,M$13)+IF(M$14&gt;5,M$14=0,M$14)+IF(M$15&gt;5,M$15=0,M$15)+IF(M$16&gt;5,M$16=0,M$16)+IF(M$17&gt;5,M$17=0,M$17))</f>
        <v>22</v>
      </c>
      <c r="N18" s="281"/>
      <c r="O18" s="281">
        <f>SUM(IF(O$12&gt;5,O$12=0,O$12)+IF(O$13&gt;5,O$13=0,O$13)+IF(O$14&gt;5,O$14=0,O$14)+IF(O$15&gt;5,O$15=0,O$15)+IF(O$16&gt;5,O$16=0,O$16)+IF(O$17&gt;5,O$17=0,O$17))</f>
        <v>18</v>
      </c>
      <c r="P18" s="281"/>
      <c r="Q18" s="281">
        <f>SUM(IF(Q$12&gt;5,Q$12=0,Q$12)+IF(Q$13&gt;5,Q$13=0,Q$13)+IF(Q$14&gt;5,Q$14=0,Q$14)+IF(Q$15&gt;5,Q$15=0,Q$15)+IF(Q$16&gt;5,Q$16=0,Q$16)+IF(Q$17&gt;5,Q$17=0,Q$17))</f>
        <v>0</v>
      </c>
      <c r="R18" s="281"/>
      <c r="S18" s="281">
        <f>SUM(IF(S$12&gt;5,S$12=0,S$12)+IF(S$13&gt;5,S$13=0,S$13)+IF(S$14&gt;5,S$14=0,S$14)+IF(S$15&gt;5,S$15=0,S$15)+IF(S$16&gt;5,S$16=0,S$16)+IF(S$17&gt;5,S$17=0,S$17))</f>
        <v>0</v>
      </c>
      <c r="T18" s="281"/>
      <c r="U18" s="281">
        <f>SUM(IF(U$12&gt;5,U$12=0,U$12)+IF(U$13&gt;5,U$13=0,U$13)+IF(U$14&gt;5,U$14=0,U$14)+IF(U$15&gt;5,U$15=0,U$15)+IF(U$16&gt;5,U$16=0,U$16)+IF(U$17&gt;5,U$17=0,U$17))</f>
        <v>0</v>
      </c>
      <c r="V18" s="281"/>
      <c r="W18" s="281">
        <f>SUM(IF(W$12&gt;5,W$12=0,W$12)+IF(W$13&gt;5,W$13=0,W$13)+IF(W$14&gt;5,W$14=0,W$14)+IF(W$15&gt;5,W$15=0,W$15)+IF(W$16&gt;5,W$16=0,W$16)+IF(W$17&gt;5,W$17=0,W$17))</f>
        <v>0</v>
      </c>
      <c r="X18" s="76"/>
      <c r="Y18" s="76"/>
      <c r="Z18" s="76"/>
      <c r="AA18" s="279">
        <f>COUNTIF(AA12:AA17,"&gt;0")</f>
        <v>6</v>
      </c>
    </row>
    <row r="19" spans="2:27" ht="18" customHeight="1" x14ac:dyDescent="0.35">
      <c r="B19" s="9">
        <v>6</v>
      </c>
      <c r="C19" s="25" t="s">
        <v>58</v>
      </c>
      <c r="D19" s="5"/>
      <c r="E19" s="282">
        <f>IF(E18&gt;0,(E18/(COUNTIFS(E12:E17,"&lt;5,1",E12:E17,"&gt;0,1"))),(0))</f>
        <v>3.5</v>
      </c>
      <c r="F19" s="282"/>
      <c r="G19" s="282">
        <f>IF(G18&gt;0,(G18/(COUNTIFS(G12:G17,"&lt;5,1",G12:G17,"&gt;0,1"))),(0))</f>
        <v>3.5</v>
      </c>
      <c r="H19" s="282"/>
      <c r="I19" s="282">
        <f>IF(I18&gt;0,(I18/(COUNTIFS(I12:I17,"&lt;5,1",I12:I17,"&gt;0,1"))),(0))</f>
        <v>3.8333333333333335</v>
      </c>
      <c r="J19" s="282"/>
      <c r="K19" s="282">
        <f>IF(K18&gt;0,(K18/(COUNTIFS(K12:K17,"&lt;5,1",K12:K17,"&gt;0,1"))),(0))</f>
        <v>3.3333333333333335</v>
      </c>
      <c r="L19" s="282"/>
      <c r="M19" s="282">
        <f>IF(M18&gt;0,(M18/(COUNTIFS(M12:M17,"&lt;5,1",M12:M17,"&gt;0,1"))),(0))</f>
        <v>3.6666666666666665</v>
      </c>
      <c r="N19" s="282"/>
      <c r="O19" s="282">
        <f>IF(O18&gt;0,(O18/(COUNTIFS(O12:O17,"&lt;5,1",O12:O17,"&gt;0,1"))),(0))</f>
        <v>3</v>
      </c>
      <c r="P19" s="282"/>
      <c r="Q19" s="282">
        <f>IF(Q18&gt;0,(Q18/(COUNTIFS(Q12:Q17,"&lt;5,1",Q12:Q17,"&gt;0,1"))),(0))</f>
        <v>0</v>
      </c>
      <c r="R19" s="282"/>
      <c r="S19" s="282">
        <f>IF(S18&gt;0,(S18/(COUNTIFS(S12:S17,"&lt;5,1",S12:S17,"&gt;0,1"))),(0))</f>
        <v>0</v>
      </c>
      <c r="T19" s="282"/>
      <c r="U19" s="282">
        <f>IF(U18&gt;0,(U18/(COUNTIFS(U12:U17,"&lt;5,1",U12:U17,"&gt;0,1"))),(0))</f>
        <v>0</v>
      </c>
      <c r="V19" s="282"/>
      <c r="W19" s="282">
        <f>IF(W18&gt;0,(W18/(COUNTIFS(W12:W17,"&lt;5,1",W12:W17,"&gt;0,1"))),(0))</f>
        <v>0</v>
      </c>
      <c r="X19" s="76"/>
      <c r="Y19" s="76"/>
      <c r="Z19" s="76"/>
      <c r="AA19" s="280">
        <f>IF(AA18&gt;0,SUM(AA12:AA17)/AA18+1/10000,"0")</f>
        <v>3.4723222222222221</v>
      </c>
    </row>
    <row r="20" spans="2:27" ht="2" customHeight="1" x14ac:dyDescent="0.35">
      <c r="C20" s="3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27" ht="18" customHeight="1" x14ac:dyDescent="0.35">
      <c r="C21" s="3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2:27" ht="2" customHeight="1" x14ac:dyDescent="0.35"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27" ht="19" x14ac:dyDescent="0.35">
      <c r="C23" s="8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2" customHeight="1" x14ac:dyDescent="0.35"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7" ht="19" x14ac:dyDescent="0.35"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2" customHeight="1" x14ac:dyDescent="0.35">
      <c r="C26" s="8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7" ht="19" x14ac:dyDescent="0.35">
      <c r="C27" s="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2" customHeight="1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19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2" customHeight="1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19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2" customHeight="1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3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x14ac:dyDescent="0.3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8" customHeight="1" x14ac:dyDescent="0.35"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</row>
    <row r="51" spans="3:16" x14ac:dyDescent="0.35">
      <c r="C51" s="5"/>
      <c r="D51" s="5"/>
    </row>
    <row r="52" spans="3:16" x14ac:dyDescent="0.35">
      <c r="C52" s="5"/>
      <c r="D52" s="5"/>
    </row>
    <row r="53" spans="3:16" x14ac:dyDescent="0.35">
      <c r="C53" s="5"/>
      <c r="D53" s="5"/>
    </row>
    <row r="54" spans="3:16" x14ac:dyDescent="0.35">
      <c r="C54" s="5"/>
      <c r="D54" s="5"/>
    </row>
    <row r="55" spans="3:16" x14ac:dyDescent="0.35">
      <c r="C55" s="5"/>
      <c r="D55" s="5"/>
    </row>
    <row r="56" spans="3:16" x14ac:dyDescent="0.35">
      <c r="C56" s="5"/>
      <c r="D56" s="5"/>
    </row>
    <row r="57" spans="3:16" x14ac:dyDescent="0.35">
      <c r="C57" s="5"/>
      <c r="D57" s="5"/>
    </row>
    <row r="58" spans="3:16" x14ac:dyDescent="0.35">
      <c r="C58" s="5"/>
      <c r="D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</sheetData>
  <sheetProtection algorithmName="SHA-512" hashValue="zP4aJe0OES0Otg3PJ5XdF/jyDu904yOCjIlxH7e9UbeJfV++9Fp6IfvcHNdDJRh4Pv7tYOplZBKJ4PxMvYzxhA==" saltValue="MU7gKo+ei8nsLRESHEu1sQ==" spinCount="100000" sheet="1" scenarios="1"/>
  <mergeCells count="3">
    <mergeCell ref="B9:C9"/>
    <mergeCell ref="B10:C10"/>
    <mergeCell ref="E4:W6"/>
  </mergeCells>
  <conditionalFormatting sqref="E12:W17">
    <cfRule type="containsBlanks" dxfId="171" priority="16">
      <formula>LEN(TRIM(E12))=0</formula>
    </cfRule>
    <cfRule type="cellIs" dxfId="170" priority="17" operator="between">
      <formula>0</formula>
      <formula>0.9</formula>
    </cfRule>
    <cfRule type="cellIs" dxfId="169" priority="23" operator="between">
      <formula>0.1</formula>
      <formula>2.5</formula>
    </cfRule>
    <cfRule type="cellIs" dxfId="168" priority="24" operator="between">
      <formula>2.51</formula>
      <formula>3.99</formula>
    </cfRule>
    <cfRule type="cellIs" dxfId="167" priority="25" operator="between">
      <formula>4.1</formula>
      <formula>5</formula>
    </cfRule>
    <cfRule type="cellIs" dxfId="166" priority="26" operator="greaterThanOrEqual">
      <formula>5.1</formula>
    </cfRule>
  </conditionalFormatting>
  <conditionalFormatting sqref="E19 G19 I19 K19 M19 O19 Q19 S19 U19 W19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165" priority="7" operator="equal">
      <formula>0</formula>
    </cfRule>
    <cfRule type="cellIs" dxfId="164" priority="8" operator="between">
      <formula>0.1</formula>
      <formula>2.5</formula>
    </cfRule>
    <cfRule type="cellIs" dxfId="163" priority="9" operator="between">
      <formula>2.51</formula>
      <formula>3.99</formula>
    </cfRule>
    <cfRule type="cellIs" dxfId="162" priority="10" operator="greaterThanOrEqual">
      <formula>4</formula>
    </cfRule>
  </conditionalFormatting>
  <conditionalFormatting sqref="AA12:AA17">
    <cfRule type="iconSet" priority="292">
      <iconSet iconSet="4TrafficLights">
        <cfvo type="percent" val="0"/>
        <cfvo type="num" val="0.1"/>
        <cfvo type="num" val="2.5" gte="0"/>
        <cfvo type="num" val="3.5"/>
      </iconSet>
    </cfRule>
    <cfRule type="cellIs" dxfId="161" priority="293" operator="equal">
      <formula>0</formula>
    </cfRule>
    <cfRule type="cellIs" dxfId="160" priority="294" operator="between">
      <formula>0.1</formula>
      <formula>2.5</formula>
    </cfRule>
    <cfRule type="cellIs" dxfId="159" priority="295" operator="between">
      <formula>2.51</formula>
      <formula>3.99</formula>
    </cfRule>
    <cfRule type="cellIs" dxfId="158" priority="296" operator="greaterThanOrEqual">
      <formula>4</formula>
    </cfRule>
  </conditionalFormatting>
  <conditionalFormatting sqref="AA12:AA17">
    <cfRule type="iconSet" priority="367">
      <iconSet iconSet="4TrafficLights">
        <cfvo type="percent" val="0"/>
        <cfvo type="num" val="0.1"/>
        <cfvo type="num" val="2.5" gte="0"/>
        <cfvo type="num" val="3.5"/>
      </iconSet>
    </cfRule>
    <cfRule type="cellIs" dxfId="157" priority="368" operator="equal">
      <formula>0</formula>
    </cfRule>
    <cfRule type="cellIs" dxfId="156" priority="369" operator="between">
      <formula>0.1</formula>
      <formula>2.5</formula>
    </cfRule>
    <cfRule type="cellIs" dxfId="155" priority="370" operator="between">
      <formula>2.51</formula>
      <formula>3.99</formula>
    </cfRule>
    <cfRule type="cellIs" dxfId="154" priority="37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19D3-DD72-4697-9248-97E812BDC415}">
  <sheetPr codeName="Feuil9">
    <tabColor theme="3" tint="0.749992370372631"/>
    <pageSetUpPr fitToPage="1"/>
  </sheetPr>
  <dimension ref="B1:AB70"/>
  <sheetViews>
    <sheetView zoomScale="90" zoomScaleNormal="90" workbookViewId="0">
      <pane xSplit="4" ySplit="11" topLeftCell="E19" activePane="bottomRight" state="frozen"/>
      <selection activeCell="Y17" sqref="Y17"/>
      <selection pane="topRight" activeCell="Y17" sqref="Y17"/>
      <selection pane="bottomLeft" activeCell="Y17" sqref="Y17"/>
      <selection pane="bottomRight" activeCell="E4" sqref="E4:W6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8.25" customWidth="1"/>
    <col min="26" max="26" width="0.4140625" customWidth="1"/>
    <col min="27" max="27" width="15.75" customWidth="1"/>
    <col min="28" max="28" width="0.4140625" customWidth="1"/>
    <col min="36" max="36" width="2.6640625" customWidth="1"/>
  </cols>
  <sheetData>
    <row r="1" spans="2:28" ht="10" customHeight="1" x14ac:dyDescent="0.35"/>
    <row r="2" spans="2:28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2:28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  <row r="4" spans="2:28" ht="10" customHeight="1" x14ac:dyDescent="0.35">
      <c r="B4" s="84"/>
      <c r="C4" s="84"/>
      <c r="D4" s="93"/>
      <c r="E4" s="226" t="str">
        <f>Explications!D4</f>
        <v>Projet club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84"/>
      <c r="Y4" s="84"/>
      <c r="Z4" s="84"/>
      <c r="AA4" s="84"/>
      <c r="AB4" s="84"/>
    </row>
    <row r="5" spans="2:28" ht="10" customHeight="1" x14ac:dyDescent="0.35">
      <c r="B5" s="84"/>
      <c r="C5" s="84"/>
      <c r="D5" s="93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84"/>
      <c r="Y5" s="84"/>
      <c r="Z5" s="84"/>
      <c r="AA5" s="84"/>
      <c r="AB5" s="84"/>
    </row>
    <row r="6" spans="2:28" ht="10" customHeight="1" x14ac:dyDescent="0.35">
      <c r="B6" s="84"/>
      <c r="C6" s="84"/>
      <c r="D6" s="93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84"/>
      <c r="Y6" s="84"/>
      <c r="Z6" s="84"/>
      <c r="AA6" s="84"/>
      <c r="AB6" s="84"/>
    </row>
    <row r="7" spans="2:28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</row>
    <row r="8" spans="2:28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</row>
    <row r="9" spans="2:28" s="140" customFormat="1" ht="23" x14ac:dyDescent="0.35">
      <c r="B9" s="223" t="s">
        <v>44</v>
      </c>
      <c r="C9" s="223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8" ht="29" x14ac:dyDescent="0.35">
      <c r="B10" s="224" t="s">
        <v>43</v>
      </c>
      <c r="C10" s="224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8" ht="37.5" customHeight="1" x14ac:dyDescent="0.35">
      <c r="B11" s="9" t="s">
        <v>45</v>
      </c>
      <c r="C11" s="91" t="s">
        <v>182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8" ht="48" customHeight="1" x14ac:dyDescent="0.35">
      <c r="B12" s="10">
        <v>1</v>
      </c>
      <c r="C12" s="7" t="s">
        <v>111</v>
      </c>
      <c r="D12" s="5"/>
      <c r="E12" s="165">
        <v>5</v>
      </c>
      <c r="F12" s="160"/>
      <c r="G12" s="161">
        <v>5</v>
      </c>
      <c r="H12" s="160"/>
      <c r="I12" s="161">
        <v>3</v>
      </c>
      <c r="J12" s="160"/>
      <c r="K12" s="161">
        <v>4</v>
      </c>
      <c r="L12" s="160"/>
      <c r="M12" s="161">
        <v>5</v>
      </c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40"/>
      <c r="Y12" s="277">
        <f t="shared" ref="Y12:Y20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22</v>
      </c>
      <c r="Z12" s="76"/>
      <c r="AA12" s="278">
        <f t="shared" ref="AA12:AA20" si="1">IF(Y12&gt;0,(Y12/(COUNTIFS(E12:W12,"&lt;5,1",E12:W12,"&gt;0,1"))),(0))</f>
        <v>4.4000000000000004</v>
      </c>
    </row>
    <row r="13" spans="2:28" ht="49" customHeight="1" x14ac:dyDescent="0.35">
      <c r="B13" s="10">
        <v>2</v>
      </c>
      <c r="C13" s="7" t="s">
        <v>112</v>
      </c>
      <c r="D13" s="5"/>
      <c r="E13" s="161">
        <v>5</v>
      </c>
      <c r="F13" s="160"/>
      <c r="G13" s="161">
        <v>5</v>
      </c>
      <c r="H13" s="160"/>
      <c r="I13" s="161">
        <v>3</v>
      </c>
      <c r="J13" s="160"/>
      <c r="K13" s="161">
        <v>4</v>
      </c>
      <c r="L13" s="160"/>
      <c r="M13" s="161">
        <v>5</v>
      </c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40"/>
      <c r="Y13" s="277">
        <f t="shared" si="0"/>
        <v>22</v>
      </c>
      <c r="Z13" s="76"/>
      <c r="AA13" s="278">
        <f t="shared" si="1"/>
        <v>4.4000000000000004</v>
      </c>
    </row>
    <row r="14" spans="2:28" ht="48" customHeight="1" x14ac:dyDescent="0.35">
      <c r="B14" s="10">
        <v>3</v>
      </c>
      <c r="C14" s="7" t="s">
        <v>113</v>
      </c>
      <c r="D14" s="5"/>
      <c r="E14" s="161">
        <v>5</v>
      </c>
      <c r="F14" s="160"/>
      <c r="G14" s="161">
        <v>5</v>
      </c>
      <c r="H14" s="160"/>
      <c r="I14" s="161">
        <v>3</v>
      </c>
      <c r="J14" s="160"/>
      <c r="K14" s="161">
        <v>2</v>
      </c>
      <c r="L14" s="160"/>
      <c r="M14" s="161">
        <v>3</v>
      </c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40"/>
      <c r="Y14" s="277">
        <f t="shared" si="0"/>
        <v>18</v>
      </c>
      <c r="Z14" s="76"/>
      <c r="AA14" s="278">
        <f t="shared" si="1"/>
        <v>3.6</v>
      </c>
    </row>
    <row r="15" spans="2:28" ht="49" customHeight="1" x14ac:dyDescent="0.35">
      <c r="B15" s="10">
        <v>4</v>
      </c>
      <c r="C15" s="7" t="s">
        <v>114</v>
      </c>
      <c r="D15" s="5"/>
      <c r="E15" s="161">
        <v>4</v>
      </c>
      <c r="F15" s="160"/>
      <c r="G15" s="161">
        <v>4</v>
      </c>
      <c r="H15" s="160"/>
      <c r="I15" s="161">
        <v>5</v>
      </c>
      <c r="J15" s="160"/>
      <c r="K15" s="161">
        <v>5</v>
      </c>
      <c r="L15" s="160"/>
      <c r="M15" s="161">
        <v>4</v>
      </c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40"/>
      <c r="Y15" s="277">
        <f t="shared" si="0"/>
        <v>22</v>
      </c>
      <c r="Z15" s="76"/>
      <c r="AA15" s="278">
        <f t="shared" si="1"/>
        <v>4.4000000000000004</v>
      </c>
    </row>
    <row r="16" spans="2:28" ht="49" customHeight="1" x14ac:dyDescent="0.35">
      <c r="B16" s="10">
        <v>5</v>
      </c>
      <c r="C16" s="7" t="s">
        <v>115</v>
      </c>
      <c r="D16" s="5"/>
      <c r="E16" s="161">
        <v>5</v>
      </c>
      <c r="F16" s="160"/>
      <c r="G16" s="161">
        <v>5</v>
      </c>
      <c r="H16" s="160"/>
      <c r="I16" s="161">
        <v>5</v>
      </c>
      <c r="J16" s="160"/>
      <c r="K16" s="161">
        <v>4</v>
      </c>
      <c r="L16" s="160"/>
      <c r="M16" s="161">
        <v>5</v>
      </c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40"/>
      <c r="Y16" s="277">
        <f t="shared" si="0"/>
        <v>24</v>
      </c>
      <c r="Z16" s="76"/>
      <c r="AA16" s="278">
        <f t="shared" si="1"/>
        <v>4.8</v>
      </c>
    </row>
    <row r="17" spans="2:27" ht="48" customHeight="1" x14ac:dyDescent="0.35">
      <c r="B17" s="10">
        <v>6</v>
      </c>
      <c r="C17" s="7" t="s">
        <v>116</v>
      </c>
      <c r="D17" s="5"/>
      <c r="E17" s="161">
        <v>3</v>
      </c>
      <c r="F17" s="160"/>
      <c r="G17" s="161">
        <v>2</v>
      </c>
      <c r="H17" s="160"/>
      <c r="I17" s="161">
        <v>3</v>
      </c>
      <c r="J17" s="160"/>
      <c r="K17" s="161">
        <v>3</v>
      </c>
      <c r="L17" s="160"/>
      <c r="M17" s="161">
        <v>3</v>
      </c>
      <c r="N17" s="160"/>
      <c r="O17" s="161"/>
      <c r="P17" s="160"/>
      <c r="Q17" s="161"/>
      <c r="R17" s="160"/>
      <c r="S17" s="161"/>
      <c r="T17" s="160"/>
      <c r="U17" s="161"/>
      <c r="V17" s="160"/>
      <c r="W17" s="161"/>
      <c r="X17" s="140"/>
      <c r="Y17" s="277">
        <f t="shared" si="0"/>
        <v>14</v>
      </c>
      <c r="Z17" s="76"/>
      <c r="AA17" s="278">
        <f t="shared" si="1"/>
        <v>2.8</v>
      </c>
    </row>
    <row r="18" spans="2:27" ht="43.5" x14ac:dyDescent="0.35">
      <c r="B18" s="10">
        <v>7</v>
      </c>
      <c r="C18" s="7" t="s">
        <v>117</v>
      </c>
      <c r="D18" s="5"/>
      <c r="E18" s="161">
        <v>3</v>
      </c>
      <c r="F18" s="160"/>
      <c r="G18" s="161">
        <v>3</v>
      </c>
      <c r="H18" s="160"/>
      <c r="I18" s="161">
        <v>2</v>
      </c>
      <c r="J18" s="160"/>
      <c r="K18" s="161">
        <v>3</v>
      </c>
      <c r="L18" s="160"/>
      <c r="M18" s="161">
        <v>2</v>
      </c>
      <c r="N18" s="160"/>
      <c r="O18" s="161"/>
      <c r="P18" s="160"/>
      <c r="Q18" s="161"/>
      <c r="R18" s="160"/>
      <c r="S18" s="161"/>
      <c r="T18" s="160"/>
      <c r="U18" s="161"/>
      <c r="V18" s="160"/>
      <c r="W18" s="161"/>
      <c r="X18" s="140"/>
      <c r="Y18" s="277">
        <f t="shared" si="0"/>
        <v>13</v>
      </c>
      <c r="Z18" s="76"/>
      <c r="AA18" s="278">
        <f t="shared" si="1"/>
        <v>2.6</v>
      </c>
    </row>
    <row r="19" spans="2:27" ht="58" x14ac:dyDescent="0.35">
      <c r="B19" s="10">
        <v>8</v>
      </c>
      <c r="C19" s="7" t="s">
        <v>118</v>
      </c>
      <c r="D19" s="5"/>
      <c r="E19" s="161">
        <v>2</v>
      </c>
      <c r="F19" s="160"/>
      <c r="G19" s="161">
        <v>3</v>
      </c>
      <c r="H19" s="160"/>
      <c r="I19" s="161">
        <v>2</v>
      </c>
      <c r="J19" s="160"/>
      <c r="K19" s="161">
        <v>2</v>
      </c>
      <c r="L19" s="160"/>
      <c r="M19" s="161"/>
      <c r="N19" s="160"/>
      <c r="O19" s="161"/>
      <c r="P19" s="160"/>
      <c r="Q19" s="161"/>
      <c r="R19" s="160"/>
      <c r="S19" s="161"/>
      <c r="T19" s="160"/>
      <c r="U19" s="161"/>
      <c r="V19" s="160"/>
      <c r="W19" s="161"/>
      <c r="X19" s="140"/>
      <c r="Y19" s="277">
        <f t="shared" si="0"/>
        <v>9</v>
      </c>
      <c r="Z19" s="76"/>
      <c r="AA19" s="278">
        <f t="shared" si="1"/>
        <v>2.25</v>
      </c>
    </row>
    <row r="20" spans="2:27" ht="66" customHeight="1" x14ac:dyDescent="0.35">
      <c r="B20" s="2">
        <v>9</v>
      </c>
      <c r="C20" s="7" t="s">
        <v>119</v>
      </c>
      <c r="D20" s="5"/>
      <c r="E20" s="167">
        <v>3</v>
      </c>
      <c r="F20" s="166"/>
      <c r="G20" s="167">
        <v>3</v>
      </c>
      <c r="H20" s="166"/>
      <c r="I20" s="167">
        <v>2</v>
      </c>
      <c r="J20" s="166"/>
      <c r="K20" s="167">
        <v>1</v>
      </c>
      <c r="L20" s="166"/>
      <c r="M20" s="167">
        <v>1</v>
      </c>
      <c r="N20" s="166"/>
      <c r="O20" s="167"/>
      <c r="P20" s="166"/>
      <c r="Q20" s="167"/>
      <c r="R20" s="166"/>
      <c r="S20" s="167"/>
      <c r="T20" s="166"/>
      <c r="U20" s="167"/>
      <c r="V20" s="166"/>
      <c r="W20" s="167"/>
      <c r="X20" s="140"/>
      <c r="Y20" s="277">
        <f t="shared" si="0"/>
        <v>10</v>
      </c>
      <c r="Z20" s="76"/>
      <c r="AA20" s="278">
        <f t="shared" si="1"/>
        <v>2</v>
      </c>
    </row>
    <row r="21" spans="2:27" s="88" customFormat="1" ht="18" customHeight="1" x14ac:dyDescent="0.35">
      <c r="B21" s="92"/>
      <c r="C21" s="91" t="s">
        <v>57</v>
      </c>
      <c r="E21" s="281">
        <f>SUM(IF(E$12&gt;5,E$12=0,E$12)+IF(E$13&gt;5,E$13=0,E$13)+IF(E$14&gt;5,E$14=0,E$14)+IF(E$15&gt;5,E$15=0,E$15)+IF(E$16&gt;5,E$16=0,E$16)+IF(E$17&gt;5,E$17=0,E$17)+IF(E$18&gt;5,E$18=0,E$18)+IF(E$19&gt;5,E$19=0,E$19)+IF(E$20&gt;5,E$20=0,E$20))</f>
        <v>35</v>
      </c>
      <c r="F21" s="281"/>
      <c r="G21" s="281">
        <f>SUM(IF(G$12&gt;5,G$12=0,G$12)+IF(G$13&gt;5,G$13=0,G$13)+IF(G$14&gt;5,G$14=0,G$14)+IF(G$15&gt;5,G$15=0,G$15)+IF(G$16&gt;5,G$16=0,G$16)+IF(G$17&gt;5,G$17=0,G$17)+IF(G$18&gt;5,G$18=0,G$18)+IF(G$19&gt;5,G$19=0,G$19)+IF(G$20&gt;5,G$20=0,G$20))</f>
        <v>35</v>
      </c>
      <c r="H21" s="281"/>
      <c r="I21" s="281">
        <f>SUM(IF(I$12&gt;5,I$12=0,I$12)+IF(I$13&gt;5,I$13=0,I$13)+IF(I$14&gt;5,I$14=0,I$14)+IF(I$15&gt;5,I$15=0,I$15)+IF(I$16&gt;5,I$16=0,I$16)+IF(I$17&gt;5,I$17=0,I$17)+IF(I$18&gt;5,I$18=0,I$18)+IF(I$19&gt;5,I$19=0,I$19)+IF(I$20&gt;5,I$20=0,I$20))</f>
        <v>28</v>
      </c>
      <c r="J21" s="281"/>
      <c r="K21" s="281">
        <f>SUM(IF(K$12&gt;5,K$12=0,K$12)+IF(K$13&gt;5,K$13=0,K$13)+IF(K$14&gt;5,K$14=0,K$14)+IF(K$15&gt;5,K$15=0,K$15)+IF(K$16&gt;5,K$16=0,K$16)+IF(K$17&gt;5,K$17=0,K$17)+IF(K$18&gt;5,K$18=0,K$18)+IF(K$19&gt;5,K$19=0,K$19)+IF(K$20&gt;5,K$20=0,K$20))</f>
        <v>28</v>
      </c>
      <c r="L21" s="281"/>
      <c r="M21" s="281">
        <f>SUM(IF(M$12&gt;5,M$12=0,M$12)+IF(M$13&gt;5,M$13=0,M$13)+IF(M$14&gt;5,M$14=0,M$14)+IF(M$15&gt;5,M$15=0,M$15)+IF(M$16&gt;5,M$16=0,M$16)+IF(M$17&gt;5,M$17=0,M$17)+IF(M$18&gt;5,M$18=0,M$18)+IF(M$19&gt;5,M$19=0,M$19)+IF(M$20&gt;5,M$20=0,M$20))</f>
        <v>28</v>
      </c>
      <c r="N21" s="281"/>
      <c r="O21" s="281">
        <f>SUM(IF(O$12&gt;5,O$12=0,O$12)+IF(O$13&gt;5,O$13=0,O$13)+IF(O$14&gt;5,O$14=0,O$14)+IF(O$15&gt;5,O$15=0,O$15)+IF(O$16&gt;5,O$16=0,O$16)+IF(O$17&gt;5,O$17=0,O$17)+IF(O$18&gt;5,O$18=0,O$18)+IF(O$19&gt;5,O$19=0,O$19)+IF(O$20&gt;5,O$20=0,O$20))</f>
        <v>0</v>
      </c>
      <c r="P21" s="281"/>
      <c r="Q21" s="281">
        <f>SUM(IF(Q$12&gt;5,Q$12=0,Q$12)+IF(Q$13&gt;5,Q$13=0,Q$13)+IF(Q$14&gt;5,Q$14=0,Q$14)+IF(Q$15&gt;5,Q$15=0,Q$15)+IF(Q$16&gt;5,Q$16=0,Q$16)+IF(Q$17&gt;5,Q$17=0,Q$17)+IF(Q$18&gt;5,Q$18=0,Q$18)+IF(Q$19&gt;5,Q$19=0,Q$19)+IF(Q$20&gt;5,Q$20=0,Q$20))</f>
        <v>0</v>
      </c>
      <c r="R21" s="281"/>
      <c r="S21" s="281">
        <f>SUM(IF(S$12&gt;5,S$12=0,S$12)+IF(S$13&gt;5,S$13=0,S$13)+IF(S$14&gt;5,S$14=0,S$14)+IF(S$15&gt;5,S$15=0,S$15)+IF(S$16&gt;5,S$16=0,S$16)+IF(S$17&gt;5,S$17=0,S$17)+IF(S$18&gt;5,S$18=0,S$18)+IF(S$19&gt;5,S$19=0,S$19)+IF(S$20&gt;5,S$20=0,S$20))</f>
        <v>0</v>
      </c>
      <c r="T21" s="281"/>
      <c r="U21" s="281">
        <f>SUM(IF(U$12&gt;5,U$12=0,U$12)+IF(U$13&gt;5,U$13=0,U$13)+IF(U$14&gt;5,U$14=0,U$14)+IF(U$15&gt;5,U$15=0,U$15)+IF(U$16&gt;5,U$16=0,U$16)+IF(U$17&gt;5,U$17=0,U$17)+IF(U$18&gt;5,U$18=0,U$18)+IF(U$19&gt;5,U$19=0,U$19)+IF(U$20&gt;5,U$20=0,U$20))</f>
        <v>0</v>
      </c>
      <c r="V21" s="281"/>
      <c r="W21" s="281">
        <f>SUM(IF(W$12&gt;5,W$12=0,W$12)+IF(W$13&gt;5,W$13=0,W$13)+IF(W$14&gt;5,W$14=0,W$14)+IF(W$15&gt;5,W$15=0,W$15)+IF(W$16&gt;5,W$16=0,W$16)+IF(W$17&gt;5,W$17=0,W$17)+IF(W$18&gt;5,W$18=0,W$18)+IF(W$19&gt;5,W$19=0,W$19)+IF(W$20&gt;5,W$20=0,W$20))</f>
        <v>0</v>
      </c>
      <c r="X21" s="76"/>
      <c r="Y21" s="76"/>
      <c r="Z21" s="76"/>
      <c r="AA21" s="279">
        <f>COUNTIF(AA12:AA20,"&gt;0")</f>
        <v>9</v>
      </c>
    </row>
    <row r="22" spans="2:27" ht="18" customHeight="1" x14ac:dyDescent="0.35">
      <c r="B22" s="9">
        <v>9</v>
      </c>
      <c r="C22" s="25" t="s">
        <v>58</v>
      </c>
      <c r="D22" s="5"/>
      <c r="E22" s="282">
        <f>IF(E21&gt;0,(E21/(COUNTIFS(E12:E20,"&lt;5,1",E12:E20,"&gt;0,1"))),(0))</f>
        <v>3.8888888888888888</v>
      </c>
      <c r="F22" s="282"/>
      <c r="G22" s="282">
        <f>IF(G21&gt;0,(G21/(COUNTIFS(G12:G20,"&lt;5,1",G12:G20,"&gt;0,1"))),(0))</f>
        <v>3.8888888888888888</v>
      </c>
      <c r="H22" s="282"/>
      <c r="I22" s="282">
        <f>IF(I21&gt;0,(I21/(COUNTIFS(I12:I20,"&lt;5,1",I12:I20,"&gt;0,1"))),(0))</f>
        <v>3.1111111111111112</v>
      </c>
      <c r="J22" s="282"/>
      <c r="K22" s="282">
        <f>IF(K21&gt;0,(K21/(COUNTIFS(K12:K20,"&lt;5,1",K12:K20,"&gt;0,1"))),(0))</f>
        <v>3.1111111111111112</v>
      </c>
      <c r="L22" s="282"/>
      <c r="M22" s="282">
        <f>IF(M21&gt;0,(M21/(COUNTIFS(M12:M20,"&lt;5,1",M12:M20,"&gt;0,1"))),(0))</f>
        <v>3.5</v>
      </c>
      <c r="N22" s="282"/>
      <c r="O22" s="282">
        <f>IF(O21&gt;0,(O21/(COUNTIFS(O12:O20,"&lt;5,1",O12:O20,"&gt;0,1"))),(0))</f>
        <v>0</v>
      </c>
      <c r="P22" s="282"/>
      <c r="Q22" s="282">
        <f>IF(Q21&gt;0,(Q21/(COUNTIFS(Q12:Q20,"&lt;5,1",Q12:Q20,"&gt;0,1"))),(0))</f>
        <v>0</v>
      </c>
      <c r="R22" s="282"/>
      <c r="S22" s="282">
        <f>IF(S21&gt;0,(S21/(COUNTIFS(S12:S20,"&lt;5,1",S12:S20,"&gt;0,1"))),(0))</f>
        <v>0</v>
      </c>
      <c r="T22" s="282"/>
      <c r="U22" s="282">
        <f>IF(U21&gt;0,(U21/(COUNTIFS(U12:U20,"&lt;5,1",U12:U20,"&gt;0,1"))),(0))</f>
        <v>0</v>
      </c>
      <c r="V22" s="282"/>
      <c r="W22" s="282">
        <f>IF(W21&gt;0,(W21/(COUNTIFS(W12:W20,"&lt;5,1",W12:W20,"&gt;0,1"))),(0))</f>
        <v>0</v>
      </c>
      <c r="X22" s="76"/>
      <c r="Y22" s="76"/>
      <c r="Z22" s="76"/>
      <c r="AA22" s="280">
        <f>IF(AA21&gt;0,SUM(AA12:AA20)/AA21+1/10000,"0")</f>
        <v>3.472322222222223</v>
      </c>
    </row>
    <row r="23" spans="2:27" ht="2" customHeight="1" x14ac:dyDescent="0.35">
      <c r="C23" s="35"/>
      <c r="D23" s="5"/>
      <c r="E23" s="10"/>
      <c r="F23" s="10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18" customHeight="1" x14ac:dyDescent="0.35">
      <c r="C24" s="35"/>
      <c r="D24" s="5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5"/>
    </row>
    <row r="25" spans="2:27" ht="2" customHeight="1" x14ac:dyDescent="0.35"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19" x14ac:dyDescent="0.35">
      <c r="C26" s="8"/>
      <c r="D26" s="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5"/>
    </row>
    <row r="27" spans="2:27" ht="2" customHeight="1" x14ac:dyDescent="0.35"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19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2" customHeight="1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19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2" customHeight="1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19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2" customHeight="1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19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2" customHeight="1" x14ac:dyDescent="0.35">
      <c r="C35" s="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ht="19" x14ac:dyDescent="0.35">
      <c r="C36" s="3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ht="18" customHeight="1" x14ac:dyDescent="0.35">
      <c r="C38" s="3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  <row r="70" spans="3:4" x14ac:dyDescent="0.35">
      <c r="C70" s="5"/>
      <c r="D70" s="5"/>
    </row>
  </sheetData>
  <sheetProtection algorithmName="SHA-512" hashValue="iX6E8d5gOAJU3IJPQAQQ90eL/i46diyf3v9V+GFo1h88eygGflzw8iwXDET5Lve7o4in7mwB9Rk7YGqABVnVew==" saltValue="y6n/9/MocczsSfmzoMzssw==" spinCount="100000" sheet="1" scenarios="1"/>
  <mergeCells count="3"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153" priority="12" operator="equal">
      <formula>0</formula>
    </cfRule>
    <cfRule type="cellIs" dxfId="152" priority="13" operator="between">
      <formula>0.1</formula>
      <formula>2.5</formula>
    </cfRule>
    <cfRule type="cellIs" dxfId="151" priority="14" operator="between">
      <formula>2.51</formula>
      <formula>3.99</formula>
    </cfRule>
    <cfRule type="cellIs" dxfId="150" priority="15" operator="greaterThanOrEqual">
      <formula>4</formula>
    </cfRule>
  </conditionalFormatting>
  <conditionalFormatting sqref="E12:W20">
    <cfRule type="containsBlanks" dxfId="149" priority="16">
      <formula>LEN(TRIM(E12))=0</formula>
    </cfRule>
    <cfRule type="cellIs" dxfId="148" priority="17" operator="between">
      <formula>0</formula>
      <formula>0.9</formula>
    </cfRule>
    <cfRule type="cellIs" dxfId="147" priority="23" operator="between">
      <formula>0.1</formula>
      <formula>2.5</formula>
    </cfRule>
    <cfRule type="cellIs" dxfId="146" priority="24" operator="between">
      <formula>2.51</formula>
      <formula>3.99</formula>
    </cfRule>
    <cfRule type="cellIs" dxfId="145" priority="25" operator="between">
      <formula>4.1</formula>
      <formula>5</formula>
    </cfRule>
    <cfRule type="cellIs" dxfId="144" priority="26" operator="greaterThanOrEqual">
      <formula>5.1</formula>
    </cfRule>
  </conditionalFormatting>
  <conditionalFormatting sqref="E22 G22 I22 K22 M22 O22 Q22 S22 U22 W22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143" priority="7" operator="equal">
      <formula>0</formula>
    </cfRule>
    <cfRule type="cellIs" dxfId="142" priority="8" operator="between">
      <formula>0.1</formula>
      <formula>2.5</formula>
    </cfRule>
    <cfRule type="cellIs" dxfId="141" priority="9" operator="between">
      <formula>2.51</formula>
      <formula>3.99</formula>
    </cfRule>
    <cfRule type="cellIs" dxfId="140" priority="10" operator="greaterThanOrEqual">
      <formula>4</formula>
    </cfRule>
  </conditionalFormatting>
  <conditionalFormatting sqref="AA12:AA20">
    <cfRule type="iconSet" priority="417">
      <iconSet iconSet="4TrafficLights">
        <cfvo type="percent" val="0"/>
        <cfvo type="num" val="0.1"/>
        <cfvo type="num" val="2.5" gte="0"/>
        <cfvo type="num" val="3.5"/>
      </iconSet>
    </cfRule>
    <cfRule type="cellIs" dxfId="139" priority="418" operator="equal">
      <formula>0</formula>
    </cfRule>
    <cfRule type="cellIs" dxfId="138" priority="419" operator="between">
      <formula>0.1</formula>
      <formula>2.5</formula>
    </cfRule>
    <cfRule type="cellIs" dxfId="137" priority="420" operator="between">
      <formula>2.51</formula>
      <formula>3.99</formula>
    </cfRule>
    <cfRule type="cellIs" dxfId="136" priority="42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7BCF436BB1414AAE623B83DA60FB13" ma:contentTypeVersion="15" ma:contentTypeDescription="Crée un document." ma:contentTypeScope="" ma:versionID="c10bafee4c2f2a8f83d1c9a20b27334e">
  <xsd:schema xmlns:xsd="http://www.w3.org/2001/XMLSchema" xmlns:xs="http://www.w3.org/2001/XMLSchema" xmlns:p="http://schemas.microsoft.com/office/2006/metadata/properties" xmlns:ns3="79f82a4d-304b-432b-bb50-0900e35d24ba" xmlns:ns4="dc3ed734-7c5b-4df4-88a0-8ead55c907a5" targetNamespace="http://schemas.microsoft.com/office/2006/metadata/properties" ma:root="true" ma:fieldsID="de14546881332dc6de3a212a9eae123c" ns3:_="" ns4:_="">
    <xsd:import namespace="79f82a4d-304b-432b-bb50-0900e35d24ba"/>
    <xsd:import namespace="dc3ed734-7c5b-4df4-88a0-8ead55c907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82a4d-304b-432b-bb50-0900e35d2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ed734-7c5b-4df4-88a0-8ead55c90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f82a4d-304b-432b-bb50-0900e35d24ba" xsi:nil="true"/>
  </documentManagement>
</p:properties>
</file>

<file path=customXml/itemProps1.xml><?xml version="1.0" encoding="utf-8"?>
<ds:datastoreItem xmlns:ds="http://schemas.openxmlformats.org/officeDocument/2006/customXml" ds:itemID="{59DA3CCA-0D24-4178-A810-E9781DB2C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f82a4d-304b-432b-bb50-0900e35d24ba"/>
    <ds:schemaRef ds:uri="dc3ed734-7c5b-4df4-88a0-8ead55c90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40EC37-E850-4238-BADE-7DA42350FD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9E8E5-D74C-4CB2-9009-7CDC257F638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dc3ed734-7c5b-4df4-88a0-8ead55c907a5"/>
    <ds:schemaRef ds:uri="http://schemas.openxmlformats.org/package/2006/metadata/core-properties"/>
    <ds:schemaRef ds:uri="http://purl.org/dc/elements/1.1/"/>
    <ds:schemaRef ds:uri="79f82a4d-304b-432b-bb50-0900e35d24ba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Explications</vt:lpstr>
      <vt:lpstr>Int 1. ADN</vt:lpstr>
      <vt:lpstr>Int 2. EQUIPES</vt:lpstr>
      <vt:lpstr>Int 3. EQUIPEMENTS</vt:lpstr>
      <vt:lpstr>Int 4. LICENCIES</vt:lpstr>
      <vt:lpstr>Int 5. ACTIVITES</vt:lpstr>
      <vt:lpstr>Int 6. COLLECTIVITE</vt:lpstr>
      <vt:lpstr>Int 7. PARTENAIRES</vt:lpstr>
      <vt:lpstr>Int 8. FINANCES</vt:lpstr>
      <vt:lpstr>Int 9. SYNTHESE</vt:lpstr>
      <vt:lpstr>Ext 1. POL. COLLECTIVITE</vt:lpstr>
      <vt:lpstr>Ext 2. DEMANDE</vt:lpstr>
      <vt:lpstr>Ext 3. CONCURRENCE</vt:lpstr>
      <vt:lpstr>Ext 4. INCLUSION</vt:lpstr>
      <vt:lpstr>Ext 5. PARTENAIRES</vt:lpstr>
      <vt:lpstr>Ext 6. SYNTHESE</vt:lpstr>
      <vt:lpstr>SYNTHESE FFOM</vt:lpstr>
      <vt:lpstr>'SYNTHESE FFOM'!Zone_d_impression</vt:lpstr>
    </vt:vector>
  </TitlesOfParts>
  <Manager>Eric Delobel</Manager>
  <Company>ed graphiste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Guide Autodiagnostic</dc:title>
  <dc:subject>Guide Mon Club Demain</dc:subject>
  <dc:creator>Eric Delobel</dc:creator>
  <cp:keywords>DCPT</cp:keywords>
  <cp:lastModifiedBy>Stéphan Feugas</cp:lastModifiedBy>
  <cp:lastPrinted>2023-12-18T19:44:50Z</cp:lastPrinted>
  <dcterms:created xsi:type="dcterms:W3CDTF">2023-06-22T07:25:18Z</dcterms:created>
  <dcterms:modified xsi:type="dcterms:W3CDTF">2023-12-18T20:06:20Z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0x010100327BCF436BB1414AAE623B83DA60FB13</vt:lpwstr>
  </property>
</Properties>
</file>